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5" yWindow="-15" windowWidth="7680" windowHeight="9105" tabRatio="905" firstSheet="6" activeTab="6"/>
  </bookViews>
  <sheets>
    <sheet name="Справочная информация" sheetId="23" state="hidden" r:id="rId1"/>
    <sheet name=" накл. расходы за 2014 " sheetId="8" r:id="rId2"/>
    <sheet name="Расчет доп. ФОТ " sheetId="16" r:id="rId3"/>
    <sheet name="з.пл. за 1 мин. " sheetId="4" r:id="rId4"/>
    <sheet name="3.1 зпл.дезинф." sheetId="21" r:id="rId5"/>
    <sheet name="2.1зпл дезинс" sheetId="19" r:id="rId6"/>
    <sheet name="прейскурант" sheetId="29" r:id="rId7"/>
    <sheet name="Лист1" sheetId="30" r:id="rId8"/>
  </sheets>
  <definedNames>
    <definedName name="_xlnm.Print_Area" localSheetId="1">' накл. расходы за 2014 '!$A$1:$J$40</definedName>
  </definedNames>
  <calcPr calcId="125725" fullPrecision="0"/>
</workbook>
</file>

<file path=xl/calcChain.xml><?xml version="1.0" encoding="utf-8"?>
<calcChain xmlns="http://schemas.openxmlformats.org/spreadsheetml/2006/main">
  <c r="L15" i="29"/>
  <c r="M15" s="1"/>
  <c r="M19"/>
  <c r="M20"/>
  <c r="M21"/>
  <c r="L22"/>
  <c r="M26"/>
  <c r="M27"/>
  <c r="M31"/>
  <c r="L32"/>
  <c r="M32" s="1"/>
  <c r="M35"/>
  <c r="M36"/>
  <c r="M38"/>
  <c r="M39"/>
  <c r="M40"/>
  <c r="M41"/>
  <c r="M43"/>
  <c r="M44"/>
  <c r="M46"/>
  <c r="L47"/>
  <c r="M47" s="1"/>
  <c r="L48"/>
  <c r="M48" s="1"/>
  <c r="L49"/>
  <c r="M49" s="1"/>
  <c r="M52"/>
  <c r="M55"/>
  <c r="M56"/>
  <c r="M59"/>
  <c r="M60"/>
  <c r="M61"/>
  <c r="L63"/>
  <c r="M63" s="1"/>
  <c r="L64"/>
  <c r="M64" s="1"/>
  <c r="M13"/>
  <c r="M14"/>
  <c r="M17"/>
  <c r="M18"/>
  <c r="M22"/>
  <c r="M25"/>
  <c r="M29"/>
  <c r="M30"/>
  <c r="M34"/>
  <c r="M42"/>
  <c r="M45"/>
  <c r="M53"/>
  <c r="M54"/>
  <c r="M57"/>
  <c r="M62"/>
  <c r="M65"/>
  <c r="M66"/>
  <c r="H21"/>
  <c r="H14"/>
  <c r="H15"/>
  <c r="I15" s="1"/>
  <c r="H17"/>
  <c r="H18"/>
  <c r="H19"/>
  <c r="H20"/>
  <c r="H22"/>
  <c r="I22" s="1"/>
  <c r="H25"/>
  <c r="I25" s="1"/>
  <c r="H26"/>
  <c r="H27"/>
  <c r="H29"/>
  <c r="H30"/>
  <c r="H31"/>
  <c r="I31" s="1"/>
  <c r="H32"/>
  <c r="I32" s="1"/>
  <c r="H34"/>
  <c r="H35"/>
  <c r="H36"/>
  <c r="H38"/>
  <c r="H39"/>
  <c r="H40"/>
  <c r="H41"/>
  <c r="H42"/>
  <c r="H43"/>
  <c r="H44"/>
  <c r="H45"/>
  <c r="H46"/>
  <c r="H47"/>
  <c r="I47" s="1"/>
  <c r="H48"/>
  <c r="I48" s="1"/>
  <c r="H49"/>
  <c r="I49" s="1"/>
  <c r="H52"/>
  <c r="H53"/>
  <c r="H54"/>
  <c r="H55"/>
  <c r="H56"/>
  <c r="H57"/>
  <c r="H59"/>
  <c r="H60"/>
  <c r="H61"/>
  <c r="H62"/>
  <c r="H63"/>
  <c r="I63" s="1"/>
  <c r="H64"/>
  <c r="I64" s="1"/>
  <c r="H65"/>
  <c r="H66"/>
  <c r="H13"/>
  <c r="H12"/>
  <c r="F17" i="30"/>
  <c r="F16"/>
  <c r="F15"/>
  <c r="F14"/>
  <c r="F13"/>
  <c r="F12"/>
  <c r="G67" i="29"/>
  <c r="F67"/>
  <c r="H67" s="1"/>
  <c r="I67" s="1"/>
  <c r="J19" i="23"/>
  <c r="J78"/>
  <c r="J15"/>
  <c r="J16"/>
  <c r="J17"/>
  <c r="J20"/>
  <c r="J21"/>
  <c r="J22"/>
  <c r="J23"/>
  <c r="J24"/>
  <c r="J25"/>
  <c r="J28"/>
  <c r="J29"/>
  <c r="J30"/>
  <c r="J32"/>
  <c r="J33"/>
  <c r="J34"/>
  <c r="J35"/>
  <c r="J37"/>
  <c r="J38"/>
  <c r="J39"/>
  <c r="J41"/>
  <c r="J42"/>
  <c r="J43"/>
  <c r="J44"/>
  <c r="J45"/>
  <c r="J46"/>
  <c r="J47"/>
  <c r="J48"/>
  <c r="J49"/>
  <c r="J50"/>
  <c r="J51"/>
  <c r="J52"/>
  <c r="J53"/>
  <c r="J54"/>
  <c r="J56"/>
  <c r="J57"/>
  <c r="J58"/>
  <c r="J59"/>
  <c r="J60"/>
  <c r="J61"/>
  <c r="J63"/>
  <c r="J64"/>
  <c r="J65"/>
  <c r="J66"/>
  <c r="J67"/>
  <c r="J69"/>
  <c r="J70"/>
  <c r="J71"/>
  <c r="J72"/>
  <c r="J73"/>
  <c r="J75"/>
  <c r="J76"/>
  <c r="J77"/>
  <c r="J14"/>
  <c r="G14" i="4"/>
  <c r="E14"/>
  <c r="E13"/>
  <c r="M28" i="23"/>
  <c r="L78"/>
  <c r="L77"/>
  <c r="L76"/>
  <c r="L73"/>
  <c r="L72"/>
  <c r="L71"/>
  <c r="L70"/>
  <c r="L69"/>
  <c r="L67"/>
  <c r="L66"/>
  <c r="L65"/>
  <c r="L64"/>
  <c r="L61"/>
  <c r="L60"/>
  <c r="L58"/>
  <c r="L57"/>
  <c r="L56"/>
  <c r="L53"/>
  <c r="L52"/>
  <c r="L51"/>
  <c r="L50"/>
  <c r="L49"/>
  <c r="L48"/>
  <c r="L47"/>
  <c r="L45"/>
  <c r="L44"/>
  <c r="L43"/>
  <c r="L42"/>
  <c r="L41"/>
  <c r="L38"/>
  <c r="L37"/>
  <c r="L35"/>
  <c r="L34"/>
  <c r="L32"/>
  <c r="L25"/>
  <c r="L24"/>
  <c r="L22"/>
  <c r="L17"/>
  <c r="D13" i="30" l="1"/>
  <c r="E13"/>
  <c r="G13" s="1"/>
  <c r="H13" s="1"/>
  <c r="D15"/>
  <c r="E15"/>
  <c r="G15" s="1"/>
  <c r="H15" s="1"/>
  <c r="D17"/>
  <c r="E17"/>
  <c r="G17" s="1"/>
  <c r="H17" s="1"/>
  <c r="D12"/>
  <c r="E12"/>
  <c r="G12" s="1"/>
  <c r="H12" s="1"/>
  <c r="D14"/>
  <c r="E14"/>
  <c r="G14" s="1"/>
  <c r="H14" s="1"/>
  <c r="D16"/>
  <c r="E16"/>
  <c r="G16" s="1"/>
  <c r="H16" s="1"/>
  <c r="M16" i="4"/>
  <c r="C13" s="1"/>
  <c r="K13" s="1"/>
  <c r="C14" l="1"/>
  <c r="K14" s="1"/>
  <c r="C13" i="8"/>
  <c r="C12"/>
  <c r="C11"/>
  <c r="C10"/>
  <c r="C16"/>
  <c r="F14" i="4"/>
  <c r="J14" s="1"/>
  <c r="F13"/>
  <c r="J13" s="1"/>
  <c r="M14" i="23"/>
  <c r="M15"/>
  <c r="M16"/>
  <c r="M19"/>
  <c r="M20"/>
  <c r="M21"/>
  <c r="M22"/>
  <c r="M23"/>
  <c r="M25"/>
  <c r="M29"/>
  <c r="M30"/>
  <c r="M32"/>
  <c r="M33"/>
  <c r="M34"/>
  <c r="M37"/>
  <c r="M38"/>
  <c r="M39"/>
  <c r="M41"/>
  <c r="M42"/>
  <c r="M43"/>
  <c r="M44"/>
  <c r="M45"/>
  <c r="M46"/>
  <c r="M47"/>
  <c r="M48"/>
  <c r="M50"/>
  <c r="M56"/>
  <c r="M57"/>
  <c r="M58"/>
  <c r="M59"/>
  <c r="M60"/>
  <c r="M61"/>
  <c r="M63"/>
  <c r="M64"/>
  <c r="M65"/>
  <c r="M66"/>
  <c r="M69"/>
  <c r="M70"/>
  <c r="M72"/>
  <c r="M75"/>
  <c r="M76"/>
  <c r="M77"/>
  <c r="M78"/>
  <c r="C21" i="8"/>
  <c r="C35" l="1"/>
  <c r="C37" s="1"/>
  <c r="L13" i="4"/>
  <c r="M13" s="1"/>
  <c r="H13" s="1"/>
  <c r="L14"/>
  <c r="M14" s="1"/>
  <c r="E22" i="21" l="1"/>
  <c r="F22" s="1"/>
  <c r="E15" i="19"/>
  <c r="F15" s="1"/>
  <c r="E25"/>
  <c r="F25" s="1"/>
  <c r="E30"/>
  <c r="F30" s="1"/>
  <c r="E15" i="21"/>
  <c r="F15" s="1"/>
  <c r="E17"/>
  <c r="F17" s="1"/>
  <c r="E11"/>
  <c r="F11" s="1"/>
  <c r="E19" i="19"/>
  <c r="F19" s="1"/>
  <c r="E23" i="21"/>
  <c r="F23" s="1"/>
  <c r="E24" i="19"/>
  <c r="F24" s="1"/>
  <c r="E26"/>
  <c r="F26" s="1"/>
  <c r="E27"/>
  <c r="F27" s="1"/>
  <c r="E12" i="21"/>
  <c r="F12" s="1"/>
  <c r="E18"/>
  <c r="F18" s="1"/>
  <c r="E27"/>
  <c r="F27" s="1"/>
  <c r="E20" i="19"/>
  <c r="F20" s="1"/>
  <c r="E12"/>
  <c r="F12" s="1"/>
  <c r="E26" i="21"/>
  <c r="F26" s="1"/>
  <c r="E14" i="19"/>
  <c r="F14" s="1"/>
  <c r="E28"/>
  <c r="F28" s="1"/>
  <c r="E20" i="21"/>
  <c r="F20" s="1"/>
  <c r="E29" i="19"/>
  <c r="F29" s="1"/>
  <c r="E23"/>
  <c r="F23" s="1"/>
  <c r="E25" i="21"/>
  <c r="F25" s="1"/>
  <c r="E10"/>
  <c r="F10" s="1"/>
  <c r="E11" i="19"/>
  <c r="F11" s="1"/>
  <c r="E10"/>
  <c r="F10" s="1"/>
  <c r="E18"/>
  <c r="F18" s="1"/>
  <c r="E19" i="21"/>
  <c r="F19" s="1"/>
  <c r="E13"/>
  <c r="F13" s="1"/>
  <c r="E22" i="19"/>
  <c r="F22" s="1"/>
  <c r="E14" i="21"/>
  <c r="F14" s="1"/>
  <c r="E28"/>
  <c r="F28" s="1"/>
  <c r="E16" i="19"/>
  <c r="F16" s="1"/>
  <c r="H14" i="4"/>
  <c r="C7" i="16" l="1"/>
  <c r="M12" i="29"/>
</calcChain>
</file>

<file path=xl/sharedStrings.xml><?xml version="1.0" encoding="utf-8"?>
<sst xmlns="http://schemas.openxmlformats.org/spreadsheetml/2006/main" count="845" uniqueCount="274">
  <si>
    <t>№ п/п</t>
  </si>
  <si>
    <t>Наименования статей затрат</t>
  </si>
  <si>
    <t>Итого</t>
  </si>
  <si>
    <t>Главный бухгалтер</t>
  </si>
  <si>
    <t>УТВЕРЖДАЮ</t>
  </si>
  <si>
    <t>РАСЧЕТ</t>
  </si>
  <si>
    <t xml:space="preserve">заработной платы специалистов за одну минуту </t>
  </si>
  <si>
    <t>Должность специалиста, оказывающего платную медицинскую услугу</t>
  </si>
  <si>
    <t>Количество рабочих часов в месяц (ч)</t>
  </si>
  <si>
    <t>Заработная плата в месяц, в том числе (руб.)</t>
  </si>
  <si>
    <t>должностной оклад</t>
  </si>
  <si>
    <t>премия не более 30%</t>
  </si>
  <si>
    <t>Заработная плата за одну минуту (руб.)</t>
  </si>
  <si>
    <t xml:space="preserve">заработной платы специалистов </t>
  </si>
  <si>
    <t>Наименование платной медицинской услуги</t>
  </si>
  <si>
    <t>Норма времени (мин)</t>
  </si>
  <si>
    <t>Заработная плата специалиста за одну минуту</t>
  </si>
  <si>
    <t>Заработная плата специалиста (гр. 3 * гр. 5)</t>
  </si>
  <si>
    <t>Единица измерения</t>
  </si>
  <si>
    <t>Всего расходов (тыс. руб.)</t>
  </si>
  <si>
    <t>Начисления на оплату труда (к пункту 1):</t>
  </si>
  <si>
    <t>2.1</t>
  </si>
  <si>
    <t>2.2</t>
  </si>
  <si>
    <t>Эксплуатационные расходы по содержанию зданий, сооружений, оборудования и т. п.</t>
  </si>
  <si>
    <t>Оплата коммунальных услуг</t>
  </si>
  <si>
    <t>В том числе:</t>
  </si>
  <si>
    <t>5.1</t>
  </si>
  <si>
    <t>5.2</t>
  </si>
  <si>
    <t>5.3</t>
  </si>
  <si>
    <t>Оплата услуг связи</t>
  </si>
  <si>
    <t>Амортизация зданий, сооружений</t>
  </si>
  <si>
    <t>Оплата консультативных и информационных услуг</t>
  </si>
  <si>
    <t>Плата за ремонт и техническое обслуживание медицинского оборудования</t>
  </si>
  <si>
    <t>Плата за ремонт и техническое обслуживание сантехнического оборудования</t>
  </si>
  <si>
    <t>Оплата текущего ремонта зданий, сооружений</t>
  </si>
  <si>
    <t>руб.</t>
  </si>
  <si>
    <t>часов в месяц</t>
  </si>
  <si>
    <t>всего з/пл. в мес.</t>
  </si>
  <si>
    <t>зарплата за 1 час</t>
  </si>
  <si>
    <t>зарплата за 1 мин.</t>
  </si>
  <si>
    <t>Содержание</t>
  </si>
  <si>
    <t>Уровень дополнительной оплаты труда, %</t>
  </si>
  <si>
    <t>до 100 квадратных метров</t>
  </si>
  <si>
    <t>Дезинфектор</t>
  </si>
  <si>
    <t>101–600 квадратных метров</t>
  </si>
  <si>
    <t>более 600 квадратных метров</t>
  </si>
  <si>
    <t>Дератизация разовая отдельных квартир</t>
  </si>
  <si>
    <t>Обработка объекта</t>
  </si>
  <si>
    <t>Дератизация разовая индивидуальных домовладений</t>
  </si>
  <si>
    <t>Приготовление пищевой ядоприманки по заявкам населения</t>
  </si>
  <si>
    <t>Лаборант</t>
  </si>
  <si>
    <r>
      <t>на медицинские услуги:</t>
    </r>
    <r>
      <rPr>
        <b/>
        <u/>
        <sz val="12"/>
        <rFont val="Times New Roman"/>
        <family val="1"/>
      </rPr>
      <t xml:space="preserve"> </t>
    </r>
  </si>
  <si>
    <t>2.1.</t>
  </si>
  <si>
    <t>Дезинсекция  систематическая помещений против бытовых насекомых (за исключением мух):</t>
  </si>
  <si>
    <t>2.1.1.</t>
  </si>
  <si>
    <t>по разделу: ДЕЗИНСЕКЦИЯ</t>
  </si>
  <si>
    <t>2.1.2.</t>
  </si>
  <si>
    <t>2.1.3.</t>
  </si>
  <si>
    <t>2.2.</t>
  </si>
  <si>
    <t>Дезинсекция  систематическая помещений против мух:</t>
  </si>
  <si>
    <t>2.2.1.</t>
  </si>
  <si>
    <t>2.2.2.</t>
  </si>
  <si>
    <t>2.2.3.</t>
  </si>
  <si>
    <t>2.4.</t>
  </si>
  <si>
    <t>Дезинсекция  разовая  строений, помещений и других объектов против бытовых насекомых (за исключением мух):</t>
  </si>
  <si>
    <t>2.4.1.</t>
  </si>
  <si>
    <t>2.4.2.</t>
  </si>
  <si>
    <t>2.4.3.</t>
  </si>
  <si>
    <t>2.5.</t>
  </si>
  <si>
    <t>Дезинсекция  разовая  строений, помещений и других объектов против мух:</t>
  </si>
  <si>
    <t>2.5.1.</t>
  </si>
  <si>
    <t>2.5.2.</t>
  </si>
  <si>
    <t>2.5.3.</t>
  </si>
  <si>
    <t>2.6.</t>
  </si>
  <si>
    <t>2.7.</t>
  </si>
  <si>
    <t>2.8.</t>
  </si>
  <si>
    <t>2.9.</t>
  </si>
  <si>
    <t>2.10.</t>
  </si>
  <si>
    <t>2.12.</t>
  </si>
  <si>
    <t>Противопедикулезная разовая обработка помещения</t>
  </si>
  <si>
    <t xml:space="preserve">Главный бухгалтер                  </t>
  </si>
  <si>
    <t>3.1.</t>
  </si>
  <si>
    <t>Дезинфекция (профилактическая) систематическая автотранспорта:</t>
  </si>
  <si>
    <t>3.1.1.</t>
  </si>
  <si>
    <t>Легковой автомобиль</t>
  </si>
  <si>
    <t>3.1.2.</t>
  </si>
  <si>
    <t>Микроавтобус</t>
  </si>
  <si>
    <t>3.1.3.</t>
  </si>
  <si>
    <t>Грузовой автомобиль грузопдъемностью до 7.5 тонны</t>
  </si>
  <si>
    <t>3.1.4.</t>
  </si>
  <si>
    <t>Грузовой автомобиль грузопдъемностью более 7.5 тонны</t>
  </si>
  <si>
    <t>3.1.5.</t>
  </si>
  <si>
    <t>3.1.6.</t>
  </si>
  <si>
    <t>Прицеп</t>
  </si>
  <si>
    <t>Полуприцеп</t>
  </si>
  <si>
    <t>3.2.</t>
  </si>
  <si>
    <t>Дезинфекция разовая поверхностей помещений пищевых и непищевых объектов, жилых помещений, подъездов жилых домов:</t>
  </si>
  <si>
    <t>3.2.1.</t>
  </si>
  <si>
    <t>3.2.2.</t>
  </si>
  <si>
    <t>101–200 квадратных метров</t>
  </si>
  <si>
    <t>3.2.3.</t>
  </si>
  <si>
    <t xml:space="preserve"> более 200 квадратных метров</t>
  </si>
  <si>
    <t>3.3.</t>
  </si>
  <si>
    <t>Дезинфекция  разовая  предметов и вещей:</t>
  </si>
  <si>
    <t>3.5.</t>
  </si>
  <si>
    <t>Камерная разовая дезинфекция вещей,белья,постельных принадлежностей паровоздушным способом:</t>
  </si>
  <si>
    <t>3.5.1.</t>
  </si>
  <si>
    <t>Площадь рабочей поверхности камеры 0.9 квадратного метра</t>
  </si>
  <si>
    <t>3.5.2.</t>
  </si>
  <si>
    <t>Площадь рабочей поверхности камеры 2.6 квадратного метра</t>
  </si>
  <si>
    <t>3.7.</t>
  </si>
  <si>
    <t>Камерная разовая дезинфекция вещей,белья,постельных принадлежностей, а также профилактическая дезинфекция постельных принадлежностей  паровоздушным способом:</t>
  </si>
  <si>
    <t>3.7.1.</t>
  </si>
  <si>
    <t>3.7.2.</t>
  </si>
  <si>
    <t>3.8.</t>
  </si>
  <si>
    <t>3.9.</t>
  </si>
  <si>
    <t>Дезинфекция разовая колодцев</t>
  </si>
  <si>
    <t>по разделу: ДЕЗИНФЕКЦИЯ (ПРОФИЛАКТИЧЕСКАЯ)</t>
  </si>
  <si>
    <t>на медицинские услуги по разделу : Дератизация , дезинсекция , дезинфекция</t>
  </si>
  <si>
    <t>Дезинфекция разовая неканализованных уборных</t>
  </si>
  <si>
    <t>Дезинсекция  разовая  против  клещей и гнуса на открытых территориях</t>
  </si>
  <si>
    <t>Дезинсекция  разовая  индивидуальных  шкафчиков</t>
  </si>
  <si>
    <t>Дезинсекция  разовая  индивидуальных домовладений</t>
  </si>
  <si>
    <t>Дезинсекция  разовая  отдельных квартир</t>
  </si>
  <si>
    <t>Дезинсекция  разовая  против личинок мух в местах выплода</t>
  </si>
  <si>
    <t xml:space="preserve">                                УТВЕРЖДАЮ</t>
  </si>
  <si>
    <t xml:space="preserve">Плата сторонним организациям за обеспечение противопожарной и сторожевой охраны </t>
  </si>
  <si>
    <t>Главный врач</t>
  </si>
  <si>
    <t>Дезинсекция разовая строений, помещений и других объектов против бытовых насекомых (за исключением мух):</t>
  </si>
  <si>
    <t>Процент накладных расходов (стр.20/стр.21* 100)</t>
  </si>
  <si>
    <t>Информация</t>
  </si>
  <si>
    <t>об уровне тарифов на платные медицинские услуги в случае их изменения</t>
  </si>
  <si>
    <t>(полное наименование юридического лица или индивидуального предпринимателя, юридический адрес )</t>
  </si>
  <si>
    <t xml:space="preserve">Наименование платной медицинской услуги </t>
  </si>
  <si>
    <t>Тариф, в руб.</t>
  </si>
  <si>
    <t>Измене-ние в процен-тах</t>
  </si>
  <si>
    <t>без учета НДС</t>
  </si>
  <si>
    <t>с учетом НДС</t>
  </si>
  <si>
    <t>1.</t>
  </si>
  <si>
    <t>Дератизация</t>
  </si>
  <si>
    <t>Дератизация систематическая  строений (помещений), территории:</t>
  </si>
  <si>
    <t>обработка объекта</t>
  </si>
  <si>
    <t>2.</t>
  </si>
  <si>
    <t>101 - 600 квадратных  метров</t>
  </si>
  <si>
    <t>обработка объекта (каждые 100  кв.м)</t>
  </si>
  <si>
    <t>3.</t>
  </si>
  <si>
    <t>более 600 квадратных  метров</t>
  </si>
  <si>
    <t>обработка объекта (каждые 100 кв.м)</t>
  </si>
  <si>
    <t>Дератизация систематическая  грузовых самолетов</t>
  </si>
  <si>
    <t>Дератизация разовая строений (помещений), прилегающей территориии других объектов:</t>
  </si>
  <si>
    <t>4.</t>
  </si>
  <si>
    <t>обработка объекта (каждые 30 кв.м)</t>
  </si>
  <si>
    <t>5.</t>
  </si>
  <si>
    <t>6.</t>
  </si>
  <si>
    <t>Дератизация разовая водного транспорта</t>
  </si>
  <si>
    <t>7.</t>
  </si>
  <si>
    <t xml:space="preserve">приготовление ядоприманки  (каждые 100 г) </t>
  </si>
  <si>
    <t>Дезинсекция</t>
  </si>
  <si>
    <t>Дезинсекция систематическая  помещений против бытовых насекомых (за исключением мух):</t>
  </si>
  <si>
    <t>Дезинсекция систематическая  помещений против мух:</t>
  </si>
  <si>
    <t>Дезинсекция систематическая  грузовых самолетов</t>
  </si>
  <si>
    <t>Дезинсекция разовая строений, помещений и других объектов против мух:</t>
  </si>
  <si>
    <t>Дезинсекция разовая отдельных квартир</t>
  </si>
  <si>
    <t>Дезинсекция разовая индивидуальных домовладений</t>
  </si>
  <si>
    <t>8.</t>
  </si>
  <si>
    <t>Дезинсекция разовая индивидуальных шкафчиков</t>
  </si>
  <si>
    <t>9.</t>
  </si>
  <si>
    <t>Дезинсекция разовая против личинок мух в  местах выплода</t>
  </si>
  <si>
    <t>10.</t>
  </si>
  <si>
    <t>Дезинсекция разовая против клещей и гнуса на открытых территориях</t>
  </si>
  <si>
    <t>обработка объекта (каждые 1000 кв.м)</t>
  </si>
  <si>
    <t>11.</t>
  </si>
  <si>
    <t>Дезинсекция разовая против личинок комаров в открытых водоемах</t>
  </si>
  <si>
    <t>12.</t>
  </si>
  <si>
    <t>13.</t>
  </si>
  <si>
    <t>Санитарная разовая обработка людей, пораженных  педикулезом:</t>
  </si>
  <si>
    <t>санация лиц,пораженных  педикулезом,механическим способом</t>
  </si>
  <si>
    <t>обработка одного  человека</t>
  </si>
  <si>
    <t>санация лиц,пораженных  педикулезом,химическим способом</t>
  </si>
  <si>
    <t>Дезинфекция (профилактическая)</t>
  </si>
  <si>
    <t xml:space="preserve">Дезинфекция (профилактическая) систематическая  автотранспорта: </t>
  </si>
  <si>
    <t>легковой автомобиль</t>
  </si>
  <si>
    <t>микроавтобус</t>
  </si>
  <si>
    <t>грузовой автомобиль грузоподъемностью до  7,5 тонны</t>
  </si>
  <si>
    <t xml:space="preserve">грузовой автомобиль грузоподъемностью более 7,5 тонны </t>
  </si>
  <si>
    <t>прицеп</t>
  </si>
  <si>
    <t xml:space="preserve">полуприцеп </t>
  </si>
  <si>
    <t>Дезинфекция разовая поверхностей помещений пищевых и непищевых объектов; жилых  помещений, подъездов  жилых домов:</t>
  </si>
  <si>
    <t>101 - 200 квадратных  метров</t>
  </si>
  <si>
    <t xml:space="preserve">более 200 метров квадратных </t>
  </si>
  <si>
    <t>Дезинфекция разовая предметов и вещей</t>
  </si>
  <si>
    <t>Дезинфекция разоваябелья и одежды,  совмещенная со стиркой</t>
  </si>
  <si>
    <t xml:space="preserve">обработка (каждые 10 кг) </t>
  </si>
  <si>
    <t>Камерная разовая дезинфекция вещей, белья, постельных принадлежностей  паровоздушным способом:</t>
  </si>
  <si>
    <t>площадь рабочей  поверхности камеры 0,9 квадратного метра</t>
  </si>
  <si>
    <t xml:space="preserve">обработка (каждые 54 кг) </t>
  </si>
  <si>
    <t>площадь рабочей  поверхности камеры 2,6 квадратного метра</t>
  </si>
  <si>
    <t>обработка (каждые 156 кг)</t>
  </si>
  <si>
    <t>Камерная разовая дезинфекция вещей, белья, постельных принадлежностей  пароформалиновым способом:</t>
  </si>
  <si>
    <t>Камерная разовая дезинсекция вещей, белья, постельных принадлежностей, а также профилактическая дезинфекция постельных принадлежностей  паровоздушным способом:</t>
  </si>
  <si>
    <t xml:space="preserve">Дезинфекция разовая питьевых емкостей на  объектах водного транспорта </t>
  </si>
  <si>
    <t>Примечание: В тарифах  не  учтена  стоимость  лекарственных  средств изделий  медицинского  назначения и других материалов, которые оплачиваются заказчиком дополнительно.</t>
  </si>
  <si>
    <t>Руководитель организации (индивидуальный предприниматель)</t>
  </si>
  <si>
    <t>(подпись)</t>
  </si>
  <si>
    <t xml:space="preserve"> (И.О.Фамилия)</t>
  </si>
  <si>
    <t>М.П.</t>
  </si>
  <si>
    <t>Государственное учреждение "Кобринский зональный центр гигиены и эпидемиологии" г. Кобрин, пл. Свободы,8; тел.8(01642)2-38-63</t>
  </si>
  <si>
    <t>С.М. Асташевич</t>
  </si>
  <si>
    <t>Н.С. Козак</t>
  </si>
  <si>
    <t>ГУ "Кобринский зональный центр гигиены и эпидемиологии"</t>
  </si>
  <si>
    <t>С.М.Асташевич</t>
  </si>
  <si>
    <t>Главный бухгалтер                                           Н.С. Козак</t>
  </si>
  <si>
    <t>ГУ "Кобринский зональный центр гигиены и эпидемиологии "</t>
  </si>
  <si>
    <t>ГУ "Кобринсий зональный центр гигиены и эпидемиологии"</t>
  </si>
  <si>
    <t>2.3</t>
  </si>
  <si>
    <t>Основная оплата труда (фзп+пр+напр)</t>
  </si>
  <si>
    <t>Дополнительная оплата труда (оплата за неотработанное время, трудовых и дополнительных отпусков, оплата льготных часов подростков, оплата перерывов в работе кормящих матерей, оплата времени, связанного с прохождением медицинских осмотров, выполнением государственных обязанностей, единовременные вознаграждения за выслугу лет (стаж работы) и другие выплаты, предусмотренные законодательством) (отпуск)</t>
  </si>
  <si>
    <t>Заработная плата управленческого и вспомагательного персонала (фзп+премия + напряженность)</t>
  </si>
  <si>
    <t>отчисления в Фонд социальной защиты населения Министерства труда и социальной защиты Республики Беларусь  (34%)</t>
  </si>
  <si>
    <t>платеж на профессиональное пенсионное страхование в Фонд соцзащиты населения (1.5%)</t>
  </si>
  <si>
    <t>страховой взнос по обязательному страхованию от несчастных случаев на производстве и профессиональных заболеваний (0.6%)</t>
  </si>
  <si>
    <t>Основная заработная плата за соответствующий период(ФЗП+ПР+НАПР)</t>
  </si>
  <si>
    <t>Приобретение канцелярских принадлежностей, материалов и предметов для текущих и хозяйственных нужд(ст10.03.05.)</t>
  </si>
  <si>
    <t>Плата за кредиты и услуги банка (ст 10.10.08 )</t>
  </si>
  <si>
    <t>за потребление газа (10.07.02.)</t>
  </si>
  <si>
    <t>за потребление электрической энергии (10.07.03)</t>
  </si>
  <si>
    <t>Оплата спецпитания (10.03.04.)</t>
  </si>
  <si>
    <t>Командировочные расходы (10.04.00)</t>
  </si>
  <si>
    <t>Транспортные расходы (10.05.00.)</t>
  </si>
  <si>
    <t>Прочие расходы (10.10.02.)</t>
  </si>
  <si>
    <t>прочие коммунальные расходы (10.07.04.вода)</t>
  </si>
  <si>
    <t>Аренда зданий, сооружений, оборудования (10.07.04)</t>
  </si>
  <si>
    <t>Примеча-ние</t>
  </si>
  <si>
    <t>№1</t>
  </si>
  <si>
    <t xml:space="preserve"> Наименование платной медицинской услуги</t>
  </si>
  <si>
    <t>Тариф за материалы руб.</t>
  </si>
  <si>
    <t>Стоимость с учетом округления</t>
  </si>
  <si>
    <t>Единица измере-ния</t>
  </si>
  <si>
    <t>___________ С.М. Асташевич</t>
  </si>
  <si>
    <t>ГУ"Кобринский ЗЦГиЭ"</t>
  </si>
  <si>
    <t>Экономист:</t>
  </si>
  <si>
    <t>О.С. Наумчик</t>
  </si>
  <si>
    <t>ТАРИФЫ</t>
  </si>
  <si>
    <t>Всего стоимо-сть руб.</t>
  </si>
  <si>
    <t>Прочие расходные материалы и предметы снабжения(10.03.02.;10.03.03.)</t>
  </si>
  <si>
    <t>лаборант  2 категория  стаж от10-до 15 лет</t>
  </si>
  <si>
    <t>дезинфектор  стаж от10-до 15лет</t>
  </si>
  <si>
    <t>"____" _________________2015г.</t>
  </si>
  <si>
    <t>процента накладных расходов за  2014 год по ГУ "Кобринский ЗЦГиЭ"</t>
  </si>
  <si>
    <t>Расчет дополнительного фонда оплаты труда за  2014 год  по                         ГУ "Кобринский ЗЦГиЭ"</t>
  </si>
  <si>
    <t>т.о 1139285+вредн.219000 (292000*0.75) + 227857 стаж= 1586142</t>
  </si>
  <si>
    <t>фонд раб врем на 2015г.</t>
  </si>
  <si>
    <t>Сумма ( руб.)</t>
  </si>
  <si>
    <t>выплаты стимулирующего и компенсирующего характера в соответствии с законодательсвом (повышение по контр. Декрет №29  30%)</t>
  </si>
  <si>
    <t>за квалификационную категорию  15%</t>
  </si>
  <si>
    <t>т.о +вредн.219000 (292000*0.75) + повышение ср.мед.пер. 40% 470994 +235497 стаж= 2102974</t>
  </si>
  <si>
    <t xml:space="preserve">№   1  </t>
  </si>
  <si>
    <r>
      <t xml:space="preserve">утвержденный  </t>
    </r>
    <r>
      <rPr>
        <sz val="12"/>
        <color rgb="FFFF0000"/>
        <rFont val="Times New Roman"/>
        <family val="1"/>
        <charset val="204"/>
      </rPr>
      <t>02.03.2015г.</t>
    </r>
  </si>
  <si>
    <r>
      <t xml:space="preserve">ранее действующий  </t>
    </r>
    <r>
      <rPr>
        <sz val="12"/>
        <color rgb="FFFF0000"/>
        <rFont val="Times New Roman"/>
        <family val="1"/>
        <charset val="204"/>
      </rPr>
      <t>01.08.2014г.</t>
    </r>
  </si>
  <si>
    <t>Расходный материал:Сандим Д ТТН 0384801 от 10.08.2015г.</t>
  </si>
  <si>
    <t xml:space="preserve">Цена  без НДС за 1 мл  </t>
  </si>
  <si>
    <t>руб</t>
  </si>
  <si>
    <t>Тариф за услугу  без НДС</t>
  </si>
  <si>
    <t>Тариф за услугу  с НДС</t>
  </si>
  <si>
    <t>____________ 2016г.</t>
  </si>
  <si>
    <t>на оказываемые  услуги по дезинфекции (прфилактической) автотранспорта</t>
  </si>
  <si>
    <t>Дератизация разовая строений (помещений), прилегающей территории других объектов:</t>
  </si>
  <si>
    <t>на утверждение</t>
  </si>
  <si>
    <t xml:space="preserve">Наименование платной услуги </t>
  </si>
  <si>
    <t>.</t>
  </si>
  <si>
    <t>Тариф, в руб</t>
  </si>
  <si>
    <t xml:space="preserve">   ПРЕЙСКУРАНТ 
на платные услуги по дератизации, дезинсекции и дезинфекции 
</t>
  </si>
  <si>
    <r>
      <t xml:space="preserve">Тариф, в руб с </t>
    </r>
    <r>
      <rPr>
        <b/>
        <sz val="10"/>
        <rFont val="Arial"/>
        <family val="2"/>
        <charset val="204"/>
      </rPr>
      <t xml:space="preserve">31.12.2024г. </t>
    </r>
    <r>
      <rPr>
        <sz val="10"/>
        <rFont val="Arial"/>
        <family val="2"/>
        <charset val="204"/>
      </rPr>
      <t xml:space="preserve"> </t>
    </r>
  </si>
  <si>
    <t>УТВЕРЖДЕНО   
Приказом Кобриского зонального ЦГиЭ  №191 от 10.12.2025г.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</si>
</sst>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_(* #,##0_);_(* \(#,##0\);_(* &quot;-&quot;??_);_(@_)"/>
  </numFmts>
  <fonts count="33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9"/>
      <name val="Times New Roman"/>
      <family val="1"/>
    </font>
    <font>
      <u/>
      <sz val="12"/>
      <name val="Times New Roman"/>
      <family val="1"/>
    </font>
    <font>
      <b/>
      <sz val="12"/>
      <name val="Arial"/>
      <family val="2"/>
    </font>
    <font>
      <b/>
      <sz val="11"/>
      <name val="Times New Roman"/>
      <family val="1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164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7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67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/>
    </xf>
    <xf numFmtId="0" fontId="0" fillId="0" borderId="0" xfId="0" applyBorder="1"/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167" fontId="2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9" fillId="0" borderId="8" xfId="0" applyFont="1" applyBorder="1" applyAlignment="1">
      <alignment vertical="top" wrapText="1"/>
    </xf>
    <xf numFmtId="0" fontId="0" fillId="2" borderId="0" xfId="0" applyFill="1"/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2" fillId="3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Fill="1" applyBorder="1" applyAlignment="1" applyProtection="1">
      <alignment horizontal="center" vertical="center"/>
      <protection locked="0"/>
    </xf>
    <xf numFmtId="0" fontId="22" fillId="3" borderId="0" xfId="1" applyFont="1" applyFill="1" applyAlignment="1" applyProtection="1">
      <alignment horizontal="center" vertical="center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1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top" wrapText="1"/>
      <protection locked="0"/>
    </xf>
    <xf numFmtId="0" fontId="2" fillId="0" borderId="16" xfId="1" applyFont="1" applyFill="1" applyBorder="1" applyAlignment="1" applyProtection="1">
      <alignment horizontal="center" vertical="top" wrapText="1"/>
      <protection locked="0"/>
    </xf>
    <xf numFmtId="0" fontId="2" fillId="0" borderId="17" xfId="1" applyFont="1" applyFill="1" applyBorder="1" applyAlignment="1" applyProtection="1">
      <alignment horizontal="center" vertical="top" wrapText="1"/>
      <protection locked="0"/>
    </xf>
    <xf numFmtId="1" fontId="2" fillId="0" borderId="16" xfId="1" applyNumberFormat="1" applyFont="1" applyFill="1" applyBorder="1" applyAlignment="1" applyProtection="1">
      <alignment horizontal="center" vertical="top" wrapText="1"/>
      <protection locked="0"/>
    </xf>
    <xf numFmtId="1" fontId="2" fillId="0" borderId="17" xfId="1" applyNumberFormat="1" applyFont="1" applyFill="1" applyBorder="1" applyAlignment="1" applyProtection="1">
      <alignment horizontal="center" vertical="top" wrapText="1"/>
      <protection locked="0"/>
    </xf>
    <xf numFmtId="0" fontId="2" fillId="0" borderId="0" xfId="1" applyNumberFormat="1" applyFont="1" applyAlignment="1" applyProtection="1">
      <alignment vertical="top"/>
    </xf>
    <xf numFmtId="0" fontId="2" fillId="0" borderId="0" xfId="1" applyFont="1" applyFill="1" applyBorder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2" fillId="0" borderId="0" xfId="1" applyFont="1" applyAlignment="1" applyProtection="1">
      <alignment horizontal="center" vertical="top" wrapText="1"/>
    </xf>
    <xf numFmtId="1" fontId="2" fillId="0" borderId="0" xfId="1" applyNumberFormat="1" applyFont="1" applyFill="1" applyBorder="1" applyAlignment="1" applyProtection="1">
      <alignment horizontal="center" vertical="top" wrapText="1"/>
      <protection locked="0"/>
    </xf>
    <xf numFmtId="0" fontId="2" fillId="0" borderId="0" xfId="1" applyFont="1" applyFill="1" applyBorder="1" applyAlignment="1" applyProtection="1">
      <alignment horizontal="center" vertical="top" wrapText="1"/>
      <protection locked="0"/>
    </xf>
    <xf numFmtId="0" fontId="22" fillId="0" borderId="0" xfId="1" applyFont="1" applyFill="1" applyAlignment="1" applyProtection="1">
      <alignment vertical="top"/>
    </xf>
    <xf numFmtId="1" fontId="2" fillId="0" borderId="0" xfId="1" applyNumberFormat="1" applyFont="1" applyFill="1" applyAlignment="1" applyProtection="1">
      <alignment vertical="top"/>
    </xf>
    <xf numFmtId="1" fontId="2" fillId="0" borderId="0" xfId="1" applyNumberFormat="1" applyFont="1" applyFill="1" applyAlignment="1" applyProtection="1">
      <alignment horizontal="center" vertical="top" wrapText="1"/>
      <protection locked="0"/>
    </xf>
    <xf numFmtId="165" fontId="2" fillId="0" borderId="0" xfId="1" applyNumberFormat="1" applyFont="1" applyFill="1" applyBorder="1" applyAlignment="1" applyProtection="1">
      <alignment horizontal="center" vertical="top" wrapText="1"/>
      <protection locked="0"/>
    </xf>
    <xf numFmtId="0" fontId="22" fillId="0" borderId="0" xfId="1" applyFont="1" applyFill="1" applyBorder="1" applyAlignment="1" applyProtection="1">
      <alignment horizontal="center" vertical="top"/>
      <protection locked="0"/>
    </xf>
    <xf numFmtId="0" fontId="2" fillId="0" borderId="0" xfId="1" applyFont="1" applyFill="1" applyAlignment="1" applyProtection="1">
      <alignment horizontal="left" vertical="justify"/>
      <protection locked="0"/>
    </xf>
    <xf numFmtId="0" fontId="22" fillId="0" borderId="0" xfId="1" applyFont="1" applyFill="1" applyAlignment="1" applyProtection="1">
      <alignment horizontal="left" vertical="justify"/>
      <protection locked="0"/>
    </xf>
    <xf numFmtId="1" fontId="2" fillId="0" borderId="0" xfId="1" applyNumberFormat="1" applyFont="1" applyFill="1" applyAlignment="1" applyProtection="1">
      <alignment vertical="justify"/>
      <protection locked="0"/>
    </xf>
    <xf numFmtId="0" fontId="2" fillId="0" borderId="0" xfId="1" applyFont="1" applyFill="1" applyBorder="1" applyAlignment="1" applyProtection="1">
      <alignment vertical="justify" wrapText="1"/>
      <protection locked="0"/>
    </xf>
    <xf numFmtId="0" fontId="2" fillId="0" borderId="0" xfId="1" applyFont="1" applyFill="1" applyBorder="1" applyAlignment="1" applyProtection="1">
      <alignment horizontal="center" vertical="justify" wrapText="1"/>
      <protection locked="0"/>
    </xf>
    <xf numFmtId="0" fontId="2" fillId="0" borderId="0" xfId="1" applyFont="1" applyFill="1" applyAlignment="1" applyProtection="1">
      <alignment horizontal="left" vertical="center"/>
      <protection locked="0"/>
    </xf>
    <xf numFmtId="0" fontId="22" fillId="0" borderId="0" xfId="1" applyFont="1" applyFill="1" applyAlignment="1" applyProtection="1">
      <alignment horizontal="left" vertical="center"/>
      <protection locked="0"/>
    </xf>
    <xf numFmtId="1" fontId="2" fillId="0" borderId="0" xfId="1" applyNumberFormat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 wrapText="1"/>
      <protection locked="0"/>
    </xf>
    <xf numFmtId="49" fontId="2" fillId="0" borderId="0" xfId="1" applyNumberFormat="1" applyFont="1" applyFill="1" applyAlignment="1" applyProtection="1">
      <alignment horizontal="center" vertical="center" wrapText="1"/>
      <protection locked="0"/>
    </xf>
    <xf numFmtId="1" fontId="2" fillId="0" borderId="0" xfId="1" applyNumberFormat="1" applyFont="1" applyFill="1" applyAlignment="1" applyProtection="1">
      <alignment horizontal="center" vertical="center" wrapText="1"/>
      <protection locked="0"/>
    </xf>
    <xf numFmtId="0" fontId="2" fillId="0" borderId="0" xfId="1" applyFont="1" applyFill="1" applyAlignment="1" applyProtection="1">
      <alignment horizontal="left" vertical="center" wrapText="1"/>
      <protection locked="0"/>
    </xf>
    <xf numFmtId="0" fontId="2" fillId="0" borderId="0" xfId="1" applyFont="1" applyFill="1" applyAlignment="1" applyProtection="1">
      <alignment horizontal="center" vertical="center" wrapText="1"/>
      <protection locked="0"/>
    </xf>
    <xf numFmtId="1" fontId="3" fillId="0" borderId="3" xfId="1" applyNumberFormat="1" applyFont="1" applyFill="1" applyBorder="1" applyAlignment="1" applyProtection="1">
      <alignment horizontal="left" vertical="center" wrapText="1"/>
      <protection locked="0"/>
    </xf>
    <xf numFmtId="1" fontId="3" fillId="0" borderId="0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1"/>
    <xf numFmtId="0" fontId="8" fillId="3" borderId="0" xfId="1" applyFont="1" applyFill="1" applyAlignment="1" applyProtection="1">
      <alignment horizontal="left" vertical="center"/>
      <protection locked="0"/>
    </xf>
    <xf numFmtId="0" fontId="8" fillId="3" borderId="0" xfId="1" applyFont="1" applyFill="1" applyProtection="1">
      <protection locked="0"/>
    </xf>
    <xf numFmtId="0" fontId="22" fillId="3" borderId="0" xfId="1" applyFont="1" applyFill="1" applyAlignment="1" applyProtection="1">
      <alignment horizontal="center"/>
      <protection locked="0"/>
    </xf>
    <xf numFmtId="1" fontId="22" fillId="3" borderId="0" xfId="1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17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167" fontId="2" fillId="0" borderId="1" xfId="0" applyNumberFormat="1" applyFont="1" applyFill="1" applyBorder="1"/>
    <xf numFmtId="167" fontId="2" fillId="4" borderId="1" xfId="0" applyNumberFormat="1" applyFont="1" applyFill="1" applyBorder="1"/>
    <xf numFmtId="0" fontId="2" fillId="0" borderId="0" xfId="1" applyFont="1" applyAlignment="1" applyProtection="1">
      <alignment horizontal="left" vertical="top" wrapText="1"/>
    </xf>
    <xf numFmtId="1" fontId="2" fillId="0" borderId="0" xfId="1" applyNumberFormat="1" applyFont="1" applyFill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vertical="top" wrapText="1"/>
    </xf>
    <xf numFmtId="0" fontId="23" fillId="0" borderId="0" xfId="0" applyFont="1"/>
    <xf numFmtId="49" fontId="9" fillId="2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0" xfId="0" applyFont="1"/>
    <xf numFmtId="0" fontId="25" fillId="0" borderId="1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3" fontId="25" fillId="5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wrapText="1"/>
      <protection locked="0"/>
    </xf>
    <xf numFmtId="1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0" xfId="0" applyFont="1"/>
    <xf numFmtId="0" fontId="29" fillId="0" borderId="0" xfId="0" applyFont="1" applyAlignment="1">
      <alignment vertical="top"/>
    </xf>
    <xf numFmtId="0" fontId="2" fillId="0" borderId="0" xfId="1" applyFont="1" applyFill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 vertical="center"/>
    </xf>
    <xf numFmtId="1" fontId="0" fillId="0" borderId="0" xfId="0" applyNumberFormat="1"/>
    <xf numFmtId="0" fontId="2" fillId="0" borderId="0" xfId="0" applyFont="1" applyFill="1"/>
    <xf numFmtId="0" fontId="2" fillId="0" borderId="0" xfId="0" applyFont="1" applyFill="1" applyBorder="1"/>
    <xf numFmtId="3" fontId="2" fillId="0" borderId="1" xfId="0" applyNumberFormat="1" applyFont="1" applyFill="1" applyBorder="1"/>
    <xf numFmtId="167" fontId="2" fillId="0" borderId="0" xfId="0" applyNumberFormat="1" applyFont="1" applyFill="1" applyBorder="1"/>
    <xf numFmtId="166" fontId="2" fillId="0" borderId="0" xfId="0" applyNumberFormat="1" applyFont="1" applyFill="1"/>
    <xf numFmtId="168" fontId="2" fillId="0" borderId="0" xfId="2" applyNumberFormat="1" applyFont="1" applyFill="1"/>
    <xf numFmtId="0" fontId="0" fillId="0" borderId="0" xfId="0" applyAlignment="1"/>
    <xf numFmtId="2" fontId="2" fillId="0" borderId="1" xfId="0" applyNumberFormat="1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 vertical="top"/>
    </xf>
    <xf numFmtId="1" fontId="2" fillId="0" borderId="19" xfId="1" applyNumberFormat="1" applyFont="1" applyFill="1" applyBorder="1" applyAlignment="1" applyProtection="1">
      <alignment horizontal="center" vertical="top" wrapText="1"/>
      <protection locked="0"/>
    </xf>
    <xf numFmtId="1" fontId="2" fillId="0" borderId="1" xfId="1" applyNumberFormat="1" applyFont="1" applyFill="1" applyBorder="1" applyAlignment="1" applyProtection="1">
      <alignment horizontal="center" vertical="top" wrapText="1"/>
      <protection locked="0"/>
    </xf>
    <xf numFmtId="2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9" xfId="1" applyNumberFormat="1" applyFont="1" applyBorder="1" applyAlignment="1" applyProtection="1">
      <alignment vertical="top"/>
    </xf>
    <xf numFmtId="0" fontId="2" fillId="0" borderId="19" xfId="1" applyFont="1" applyBorder="1" applyAlignment="1" applyProtection="1">
      <alignment vertical="top" wrapText="1"/>
    </xf>
    <xf numFmtId="0" fontId="2" fillId="0" borderId="19" xfId="1" applyFont="1" applyBorder="1" applyAlignment="1" applyProtection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NumberFormat="1" applyFont="1" applyBorder="1" applyAlignment="1" applyProtection="1">
      <alignment vertical="top"/>
    </xf>
    <xf numFmtId="0" fontId="7" fillId="0" borderId="1" xfId="1" applyFont="1" applyBorder="1" applyAlignment="1" applyProtection="1">
      <alignment vertical="top" wrapText="1"/>
    </xf>
    <xf numFmtId="0" fontId="2" fillId="0" borderId="1" xfId="1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vertical="top" wrapText="1"/>
    </xf>
    <xf numFmtId="0" fontId="7" fillId="0" borderId="1" xfId="1" applyNumberFormat="1" applyFont="1" applyBorder="1" applyAlignment="1" applyProtection="1">
      <alignment vertical="top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9" fontId="0" fillId="0" borderId="1" xfId="0" applyNumberFormat="1" applyFill="1" applyBorder="1"/>
    <xf numFmtId="2" fontId="2" fillId="0" borderId="1" xfId="0" applyNumberFormat="1" applyFont="1" applyFill="1" applyBorder="1" applyAlignment="1">
      <alignment vertical="top"/>
    </xf>
    <xf numFmtId="0" fontId="0" fillId="0" borderId="0" xfId="0" applyAlignment="1"/>
    <xf numFmtId="0" fontId="2" fillId="0" borderId="0" xfId="1" applyFont="1" applyFill="1" applyBorder="1" applyAlignment="1" applyProtection="1">
      <alignment horizontal="left" vertical="justify" wrapText="1"/>
      <protection locked="0"/>
    </xf>
    <xf numFmtId="0" fontId="2" fillId="0" borderId="0" xfId="1" applyFont="1" applyFill="1" applyAlignment="1" applyProtection="1">
      <alignment horizontal="left" vertical="center" wrapText="1"/>
      <protection locked="0"/>
    </xf>
    <xf numFmtId="0" fontId="2" fillId="0" borderId="0" xfId="1" applyFont="1" applyFill="1" applyAlignment="1" applyProtection="1">
      <alignment horizontal="center" vertical="center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Fill="1" applyBorder="1" applyAlignment="1" applyProtection="1">
      <alignment horizontal="center" vertical="center" wrapText="1"/>
      <protection locked="0"/>
    </xf>
    <xf numFmtId="0" fontId="2" fillId="0" borderId="19" xfId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20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2" fillId="0" borderId="16" xfId="1" applyFont="1" applyFill="1" applyBorder="1" applyAlignment="1" applyProtection="1">
      <alignment horizontal="center" vertical="center" wrapText="1"/>
      <protection locked="0"/>
    </xf>
    <xf numFmtId="1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22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23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Fill="1" applyBorder="1" applyAlignment="1" applyProtection="1">
      <alignment horizontal="center" vertical="center" wrapText="1"/>
      <protection locked="0"/>
    </xf>
    <xf numFmtId="1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/>
      <protection locked="0"/>
    </xf>
    <xf numFmtId="0" fontId="2" fillId="0" borderId="11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2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4" fillId="0" borderId="8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Alignment="1" applyProtection="1">
      <alignment horizontal="right" vertical="center"/>
      <protection locked="0"/>
    </xf>
    <xf numFmtId="0" fontId="1" fillId="0" borderId="0" xfId="0" applyFont="1" applyAlignment="1">
      <alignment horizontal="right"/>
    </xf>
    <xf numFmtId="0" fontId="31" fillId="0" borderId="0" xfId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0" fontId="1" fillId="0" borderId="0" xfId="0" applyFont="1" applyAlignment="1">
      <alignment wrapText="1"/>
    </xf>
    <xf numFmtId="1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1" fontId="2" fillId="0" borderId="0" xfId="1" applyNumberFormat="1" applyFont="1" applyFill="1" applyBorder="1" applyAlignment="1" applyProtection="1">
      <alignment horizontal="right" wrapText="1"/>
      <protection locked="0"/>
    </xf>
    <xf numFmtId="0" fontId="25" fillId="0" borderId="0" xfId="0" applyFont="1" applyAlignment="1"/>
    <xf numFmtId="0" fontId="25" fillId="0" borderId="0" xfId="0" applyFont="1" applyAlignment="1">
      <alignment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</cellXfs>
  <cellStyles count="3">
    <cellStyle name="Обычный" xfId="0" builtinId="0"/>
    <cellStyle name="Обычный_информация тарифов изменения дез Каменецкий рай ЦГЭ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4"/>
  <sheetViews>
    <sheetView zoomScale="89" zoomScaleNormal="100" zoomScaleSheetLayoutView="100" workbookViewId="0">
      <selection activeCell="J15" sqref="J15"/>
    </sheetView>
  </sheetViews>
  <sheetFormatPr defaultRowHeight="15.75"/>
  <cols>
    <col min="1" max="1" width="3.85546875" style="112" customWidth="1"/>
    <col min="2" max="2" width="3.5703125" style="112" customWidth="1"/>
    <col min="3" max="3" width="4" style="112" bestFit="1" customWidth="1"/>
    <col min="4" max="4" width="2.85546875" style="113" hidden="1" customWidth="1"/>
    <col min="5" max="5" width="3.42578125" style="113" hidden="1" customWidth="1"/>
    <col min="6" max="6" width="2.5703125" style="113" hidden="1" customWidth="1"/>
    <col min="7" max="7" width="50" style="113" customWidth="1"/>
    <col min="8" max="8" width="18.5703125" style="114" customWidth="1"/>
    <col min="9" max="9" width="10.85546875" style="115" customWidth="1"/>
    <col min="10" max="10" width="10.28515625" style="115" customWidth="1"/>
    <col min="11" max="11" width="10.85546875" style="114" customWidth="1"/>
    <col min="12" max="12" width="9.5703125" style="114" customWidth="1"/>
    <col min="13" max="13" width="9.85546875" style="115" customWidth="1"/>
    <col min="14" max="14" width="12" style="72" customWidth="1"/>
    <col min="15" max="16384" width="9.140625" style="72"/>
  </cols>
  <sheetData>
    <row r="1" spans="1:14">
      <c r="A1" s="188" t="s">
        <v>130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14.25" customHeight="1">
      <c r="A2" s="205" t="s">
        <v>256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>
      <c r="A3" s="188" t="s">
        <v>131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>
      <c r="A4" s="206" t="s">
        <v>206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4">
      <c r="A5" s="188" t="s">
        <v>132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2" customHeight="1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</row>
    <row r="7" spans="1:14" ht="8.25" customHeight="1" thickBot="1">
      <c r="A7" s="74"/>
      <c r="B7" s="74"/>
      <c r="C7" s="74"/>
      <c r="D7" s="74"/>
      <c r="E7" s="74"/>
      <c r="F7" s="74"/>
      <c r="G7" s="76"/>
      <c r="H7" s="76"/>
      <c r="I7" s="76"/>
      <c r="J7" s="76"/>
      <c r="K7" s="76"/>
      <c r="L7" s="76"/>
      <c r="M7" s="76"/>
      <c r="N7" s="76"/>
    </row>
    <row r="8" spans="1:14" s="77" customFormat="1" ht="17.25" customHeight="1" thickBot="1">
      <c r="A8" s="198" t="s">
        <v>0</v>
      </c>
      <c r="B8" s="199"/>
      <c r="C8" s="199"/>
      <c r="D8" s="70"/>
      <c r="E8" s="70"/>
      <c r="F8" s="75"/>
      <c r="G8" s="198" t="s">
        <v>133</v>
      </c>
      <c r="H8" s="189" t="s">
        <v>18</v>
      </c>
      <c r="I8" s="196" t="s">
        <v>134</v>
      </c>
      <c r="J8" s="204"/>
      <c r="K8" s="204"/>
      <c r="L8" s="204"/>
      <c r="M8" s="189" t="s">
        <v>135</v>
      </c>
      <c r="N8" s="189" t="s">
        <v>232</v>
      </c>
    </row>
    <row r="9" spans="1:14" s="77" customFormat="1" ht="30" customHeight="1" thickBot="1">
      <c r="A9" s="200"/>
      <c r="B9" s="201"/>
      <c r="C9" s="201"/>
      <c r="D9" s="71"/>
      <c r="E9" s="71"/>
      <c r="F9" s="78"/>
      <c r="G9" s="200"/>
      <c r="H9" s="190"/>
      <c r="I9" s="196" t="s">
        <v>257</v>
      </c>
      <c r="J9" s="197"/>
      <c r="K9" s="198" t="s">
        <v>258</v>
      </c>
      <c r="L9" s="207"/>
      <c r="M9" s="190"/>
      <c r="N9" s="190"/>
    </row>
    <row r="10" spans="1:14" s="77" customFormat="1" ht="32.25" thickBot="1">
      <c r="A10" s="202"/>
      <c r="B10" s="203"/>
      <c r="C10" s="203"/>
      <c r="D10" s="71"/>
      <c r="E10" s="71"/>
      <c r="F10" s="78"/>
      <c r="G10" s="202"/>
      <c r="H10" s="191"/>
      <c r="I10" s="79" t="s">
        <v>136</v>
      </c>
      <c r="J10" s="79" t="s">
        <v>137</v>
      </c>
      <c r="K10" s="79" t="s">
        <v>136</v>
      </c>
      <c r="L10" s="79" t="s">
        <v>137</v>
      </c>
      <c r="M10" s="191"/>
      <c r="N10" s="191"/>
    </row>
    <row r="11" spans="1:14" ht="16.5" thickBot="1">
      <c r="A11" s="193">
        <v>1</v>
      </c>
      <c r="B11" s="194"/>
      <c r="C11" s="195"/>
      <c r="D11" s="80"/>
      <c r="E11" s="80"/>
      <c r="F11" s="81"/>
      <c r="G11" s="82">
        <v>2</v>
      </c>
      <c r="H11" s="82">
        <v>3</v>
      </c>
      <c r="I11" s="83">
        <v>4</v>
      </c>
      <c r="J11" s="83">
        <v>5</v>
      </c>
      <c r="K11" s="81">
        <v>6</v>
      </c>
      <c r="L11" s="81">
        <v>7</v>
      </c>
      <c r="M11" s="81">
        <v>8</v>
      </c>
      <c r="N11" s="84">
        <v>9</v>
      </c>
    </row>
    <row r="12" spans="1:14">
      <c r="A12" s="85" t="s">
        <v>138</v>
      </c>
      <c r="B12" s="85"/>
      <c r="C12" s="85"/>
      <c r="D12" s="86"/>
      <c r="E12" s="86"/>
      <c r="F12" s="86"/>
      <c r="G12" s="125" t="s">
        <v>139</v>
      </c>
      <c r="H12" s="88"/>
      <c r="I12" s="89"/>
      <c r="J12" s="89"/>
      <c r="K12" s="89"/>
      <c r="L12" s="89"/>
      <c r="M12" s="89"/>
      <c r="N12" s="90"/>
    </row>
    <row r="13" spans="1:14" ht="31.5">
      <c r="A13" s="85" t="s">
        <v>138</v>
      </c>
      <c r="B13" s="85" t="s">
        <v>138</v>
      </c>
      <c r="C13" s="85"/>
      <c r="D13" s="91"/>
      <c r="E13" s="92"/>
      <c r="F13" s="92"/>
      <c r="G13" s="87" t="s">
        <v>140</v>
      </c>
      <c r="H13" s="88"/>
      <c r="I13" s="93"/>
      <c r="J13" s="93"/>
      <c r="K13" s="93"/>
      <c r="L13" s="93"/>
      <c r="M13" s="89"/>
      <c r="N13" s="90"/>
    </row>
    <row r="14" spans="1:14" ht="31.5">
      <c r="A14" s="85" t="s">
        <v>138</v>
      </c>
      <c r="B14" s="85" t="s">
        <v>138</v>
      </c>
      <c r="C14" s="85" t="s">
        <v>138</v>
      </c>
      <c r="D14" s="91"/>
      <c r="E14" s="92"/>
      <c r="F14" s="92"/>
      <c r="G14" s="87" t="s">
        <v>42</v>
      </c>
      <c r="H14" s="88" t="s">
        <v>141</v>
      </c>
      <c r="I14" s="93">
        <v>14765</v>
      </c>
      <c r="J14" s="93">
        <f>I14+(I14*20%)</f>
        <v>17718</v>
      </c>
      <c r="K14" s="93">
        <v>11457</v>
      </c>
      <c r="L14" s="93">
        <v>13748</v>
      </c>
      <c r="M14" s="94">
        <f>J14/L14*100</f>
        <v>128.87700000000001</v>
      </c>
      <c r="N14" s="90"/>
    </row>
    <row r="15" spans="1:14" ht="47.25">
      <c r="A15" s="85" t="s">
        <v>138</v>
      </c>
      <c r="B15" s="85" t="s">
        <v>138</v>
      </c>
      <c r="C15" s="85" t="s">
        <v>142</v>
      </c>
      <c r="D15" s="91"/>
      <c r="E15" s="92"/>
      <c r="F15" s="92"/>
      <c r="G15" s="87" t="s">
        <v>143</v>
      </c>
      <c r="H15" s="88" t="s">
        <v>144</v>
      </c>
      <c r="I15" s="93">
        <v>8685</v>
      </c>
      <c r="J15" s="93">
        <f t="shared" ref="J15:J78" si="0">I15+(I15*20%)</f>
        <v>10422</v>
      </c>
      <c r="K15" s="93">
        <v>6739</v>
      </c>
      <c r="L15" s="93">
        <v>8087</v>
      </c>
      <c r="M15" s="94">
        <f>J15/L15*100</f>
        <v>128.874</v>
      </c>
      <c r="N15" s="90"/>
    </row>
    <row r="16" spans="1:14" ht="60.75" customHeight="1">
      <c r="A16" s="85" t="s">
        <v>138</v>
      </c>
      <c r="B16" s="85" t="s">
        <v>138</v>
      </c>
      <c r="C16" s="85" t="s">
        <v>145</v>
      </c>
      <c r="D16" s="91"/>
      <c r="E16" s="92"/>
      <c r="F16" s="92"/>
      <c r="G16" s="87" t="s">
        <v>146</v>
      </c>
      <c r="H16" s="88" t="s">
        <v>147</v>
      </c>
      <c r="I16" s="93">
        <v>5211</v>
      </c>
      <c r="J16" s="93">
        <f t="shared" si="0"/>
        <v>6253</v>
      </c>
      <c r="K16" s="93">
        <v>4044</v>
      </c>
      <c r="L16" s="93">
        <v>4852</v>
      </c>
      <c r="M16" s="94">
        <f>J16/L16*100</f>
        <v>128.875</v>
      </c>
      <c r="N16" s="90"/>
    </row>
    <row r="17" spans="1:14" ht="31.5" hidden="1">
      <c r="A17" s="85" t="s">
        <v>138</v>
      </c>
      <c r="B17" s="85" t="s">
        <v>142</v>
      </c>
      <c r="C17" s="85"/>
      <c r="D17" s="91"/>
      <c r="E17" s="92"/>
      <c r="F17" s="92"/>
      <c r="G17" s="87" t="s">
        <v>148</v>
      </c>
      <c r="H17" s="88" t="s">
        <v>141</v>
      </c>
      <c r="I17" s="93"/>
      <c r="J17" s="93">
        <f t="shared" si="0"/>
        <v>0</v>
      </c>
      <c r="K17" s="93"/>
      <c r="L17" s="93">
        <f t="shared" ref="L17" si="1">(K17*0.2)+K17</f>
        <v>0</v>
      </c>
      <c r="M17" s="89"/>
      <c r="N17" s="90"/>
    </row>
    <row r="18" spans="1:14" ht="31.5">
      <c r="A18" s="85" t="s">
        <v>138</v>
      </c>
      <c r="B18" s="85" t="s">
        <v>145</v>
      </c>
      <c r="C18" s="85"/>
      <c r="D18" s="91"/>
      <c r="E18" s="92"/>
      <c r="F18" s="92"/>
      <c r="G18" s="125" t="s">
        <v>149</v>
      </c>
      <c r="H18" s="88"/>
      <c r="I18" s="93"/>
      <c r="J18" s="93"/>
      <c r="K18" s="93"/>
      <c r="L18" s="93"/>
      <c r="M18" s="89"/>
      <c r="N18" s="90"/>
    </row>
    <row r="19" spans="1:14" ht="31.5">
      <c r="A19" s="85" t="s">
        <v>138</v>
      </c>
      <c r="B19" s="85" t="s">
        <v>145</v>
      </c>
      <c r="C19" s="85" t="s">
        <v>138</v>
      </c>
      <c r="D19" s="91"/>
      <c r="E19" s="92"/>
      <c r="F19" s="92"/>
      <c r="G19" s="87" t="s">
        <v>42</v>
      </c>
      <c r="H19" s="88" t="s">
        <v>141</v>
      </c>
      <c r="I19" s="93">
        <v>127673</v>
      </c>
      <c r="J19" s="93">
        <f t="shared" si="0"/>
        <v>153208</v>
      </c>
      <c r="K19" s="93">
        <v>99067</v>
      </c>
      <c r="L19" s="93">
        <v>118881</v>
      </c>
      <c r="M19" s="94">
        <f>J19/L19*100</f>
        <v>128.875</v>
      </c>
      <c r="N19" s="90"/>
    </row>
    <row r="20" spans="1:14" ht="47.25">
      <c r="A20" s="85" t="s">
        <v>138</v>
      </c>
      <c r="B20" s="85" t="s">
        <v>145</v>
      </c>
      <c r="C20" s="85" t="s">
        <v>142</v>
      </c>
      <c r="D20" s="91"/>
      <c r="E20" s="92"/>
      <c r="F20" s="92"/>
      <c r="G20" s="87" t="s">
        <v>143</v>
      </c>
      <c r="H20" s="88" t="s">
        <v>144</v>
      </c>
      <c r="I20" s="93">
        <v>42558</v>
      </c>
      <c r="J20" s="93">
        <f t="shared" si="0"/>
        <v>51070</v>
      </c>
      <c r="K20" s="93">
        <v>33022</v>
      </c>
      <c r="L20" s="93">
        <v>39627</v>
      </c>
      <c r="M20" s="94">
        <f>J20/L20*100</f>
        <v>128.87700000000001</v>
      </c>
      <c r="N20" s="90"/>
    </row>
    <row r="21" spans="1:14" ht="47.25">
      <c r="A21" s="85" t="s">
        <v>138</v>
      </c>
      <c r="B21" s="85" t="s">
        <v>145</v>
      </c>
      <c r="C21" s="85" t="s">
        <v>145</v>
      </c>
      <c r="D21" s="91"/>
      <c r="E21" s="92"/>
      <c r="F21" s="92"/>
      <c r="G21" s="87" t="s">
        <v>146</v>
      </c>
      <c r="H21" s="88" t="s">
        <v>147</v>
      </c>
      <c r="I21" s="93">
        <v>23450</v>
      </c>
      <c r="J21" s="93">
        <f t="shared" si="0"/>
        <v>28140</v>
      </c>
      <c r="K21" s="93">
        <v>18196</v>
      </c>
      <c r="L21" s="93">
        <v>21835</v>
      </c>
      <c r="M21" s="94">
        <f>J21/L21*100</f>
        <v>128.876</v>
      </c>
      <c r="N21" s="90"/>
    </row>
    <row r="22" spans="1:14" ht="55.5" customHeight="1">
      <c r="A22" s="85" t="s">
        <v>138</v>
      </c>
      <c r="B22" s="85" t="s">
        <v>150</v>
      </c>
      <c r="C22" s="85"/>
      <c r="D22" s="91"/>
      <c r="E22" s="92"/>
      <c r="F22" s="92"/>
      <c r="G22" s="87" t="s">
        <v>46</v>
      </c>
      <c r="H22" s="88" t="s">
        <v>151</v>
      </c>
      <c r="I22" s="93">
        <v>47769</v>
      </c>
      <c r="J22" s="93">
        <f t="shared" si="0"/>
        <v>57323</v>
      </c>
      <c r="K22" s="93">
        <v>37066</v>
      </c>
      <c r="L22" s="93">
        <f t="shared" ref="L22" si="2">(K22*0.2)+K22</f>
        <v>44479</v>
      </c>
      <c r="M22" s="94">
        <f>J22/L22*100</f>
        <v>128.87700000000001</v>
      </c>
      <c r="N22" s="90"/>
    </row>
    <row r="23" spans="1:14" ht="51.75" customHeight="1">
      <c r="A23" s="85" t="s">
        <v>138</v>
      </c>
      <c r="B23" s="85" t="s">
        <v>152</v>
      </c>
      <c r="C23" s="85"/>
      <c r="D23" s="91"/>
      <c r="E23" s="92"/>
      <c r="F23" s="92"/>
      <c r="G23" s="87" t="s">
        <v>48</v>
      </c>
      <c r="H23" s="88" t="s">
        <v>147</v>
      </c>
      <c r="I23" s="93">
        <v>50374</v>
      </c>
      <c r="J23" s="93">
        <f t="shared" si="0"/>
        <v>60449</v>
      </c>
      <c r="K23" s="93">
        <v>39088</v>
      </c>
      <c r="L23" s="93">
        <v>46905</v>
      </c>
      <c r="M23" s="94">
        <f>J23/L23*100</f>
        <v>128.875</v>
      </c>
      <c r="N23" s="90"/>
    </row>
    <row r="24" spans="1:14" ht="29.25" hidden="1" customHeight="1">
      <c r="A24" s="85" t="s">
        <v>138</v>
      </c>
      <c r="B24" s="85" t="s">
        <v>153</v>
      </c>
      <c r="C24" s="85"/>
      <c r="D24" s="91"/>
      <c r="E24" s="92"/>
      <c r="F24" s="92"/>
      <c r="G24" s="87" t="s">
        <v>154</v>
      </c>
      <c r="H24" s="88" t="s">
        <v>141</v>
      </c>
      <c r="I24" s="93"/>
      <c r="J24" s="93">
        <f t="shared" si="0"/>
        <v>0</v>
      </c>
      <c r="K24" s="93"/>
      <c r="L24" s="93">
        <f t="shared" ref="L24:L25" si="3">(K24*0.2)+K24</f>
        <v>0</v>
      </c>
      <c r="M24" s="89"/>
      <c r="N24" s="90"/>
    </row>
    <row r="25" spans="1:14" ht="48.75" customHeight="1">
      <c r="A25" s="85" t="s">
        <v>138</v>
      </c>
      <c r="B25" s="85" t="s">
        <v>155</v>
      </c>
      <c r="C25" s="85"/>
      <c r="D25" s="91"/>
      <c r="E25" s="92"/>
      <c r="F25" s="92"/>
      <c r="G25" s="87" t="s">
        <v>49</v>
      </c>
      <c r="H25" s="88" t="s">
        <v>156</v>
      </c>
      <c r="I25" s="93">
        <v>13330</v>
      </c>
      <c r="J25" s="93">
        <f t="shared" si="0"/>
        <v>15996</v>
      </c>
      <c r="K25" s="93">
        <v>7625</v>
      </c>
      <c r="L25" s="93">
        <f t="shared" si="3"/>
        <v>9150</v>
      </c>
      <c r="M25" s="94">
        <f>J25/L25*100</f>
        <v>174.82</v>
      </c>
      <c r="N25" s="90"/>
    </row>
    <row r="26" spans="1:14">
      <c r="A26" s="85" t="s">
        <v>142</v>
      </c>
      <c r="B26" s="85"/>
      <c r="C26" s="85"/>
      <c r="D26" s="91"/>
      <c r="E26" s="92"/>
      <c r="F26" s="92"/>
      <c r="G26" s="125" t="s">
        <v>157</v>
      </c>
      <c r="H26" s="88"/>
      <c r="I26" s="93"/>
      <c r="J26" s="93"/>
      <c r="K26" s="93"/>
      <c r="L26" s="93"/>
      <c r="M26" s="89"/>
      <c r="N26" s="90"/>
    </row>
    <row r="27" spans="1:14" ht="47.25">
      <c r="A27" s="85" t="s">
        <v>142</v>
      </c>
      <c r="B27" s="85" t="s">
        <v>138</v>
      </c>
      <c r="C27" s="85"/>
      <c r="D27" s="91"/>
      <c r="E27" s="92"/>
      <c r="F27" s="92"/>
      <c r="G27" s="87" t="s">
        <v>158</v>
      </c>
      <c r="H27" s="88"/>
      <c r="I27" s="93"/>
      <c r="J27" s="93"/>
      <c r="K27" s="93"/>
      <c r="L27" s="93"/>
      <c r="M27" s="89"/>
      <c r="N27" s="90"/>
    </row>
    <row r="28" spans="1:14" ht="31.5">
      <c r="A28" s="85" t="s">
        <v>142</v>
      </c>
      <c r="B28" s="85" t="s">
        <v>138</v>
      </c>
      <c r="C28" s="85" t="s">
        <v>138</v>
      </c>
      <c r="D28" s="91"/>
      <c r="E28" s="92"/>
      <c r="F28" s="92"/>
      <c r="G28" s="87" t="s">
        <v>42</v>
      </c>
      <c r="H28" s="88" t="s">
        <v>141</v>
      </c>
      <c r="I28" s="93">
        <v>34741</v>
      </c>
      <c r="J28" s="93">
        <f t="shared" si="0"/>
        <v>41689</v>
      </c>
      <c r="K28" s="93">
        <v>26957</v>
      </c>
      <c r="L28" s="93">
        <v>32348</v>
      </c>
      <c r="M28" s="94">
        <f>J28/L28*100</f>
        <v>128.87700000000001</v>
      </c>
      <c r="N28" s="90"/>
    </row>
    <row r="29" spans="1:14" ht="47.25">
      <c r="A29" s="85" t="s">
        <v>142</v>
      </c>
      <c r="B29" s="85" t="s">
        <v>138</v>
      </c>
      <c r="C29" s="85" t="s">
        <v>142</v>
      </c>
      <c r="D29" s="91"/>
      <c r="E29" s="92"/>
      <c r="F29" s="92"/>
      <c r="G29" s="87" t="s">
        <v>143</v>
      </c>
      <c r="H29" s="88" t="s">
        <v>147</v>
      </c>
      <c r="I29" s="93">
        <v>33004</v>
      </c>
      <c r="J29" s="93">
        <f t="shared" si="0"/>
        <v>39605</v>
      </c>
      <c r="K29" s="93">
        <v>25609</v>
      </c>
      <c r="L29" s="93">
        <v>30731</v>
      </c>
      <c r="M29" s="94">
        <f>J29/L29*100</f>
        <v>128.876</v>
      </c>
      <c r="N29" s="90"/>
    </row>
    <row r="30" spans="1:14" ht="47.25">
      <c r="A30" s="85" t="s">
        <v>142</v>
      </c>
      <c r="B30" s="85" t="s">
        <v>138</v>
      </c>
      <c r="C30" s="85" t="s">
        <v>145</v>
      </c>
      <c r="D30" s="91"/>
      <c r="E30" s="92"/>
      <c r="F30" s="92"/>
      <c r="G30" s="87" t="s">
        <v>146</v>
      </c>
      <c r="H30" s="88" t="s">
        <v>147</v>
      </c>
      <c r="I30" s="93">
        <v>19107</v>
      </c>
      <c r="J30" s="93">
        <f t="shared" si="0"/>
        <v>22928</v>
      </c>
      <c r="K30" s="93">
        <v>14826</v>
      </c>
      <c r="L30" s="93">
        <v>17792</v>
      </c>
      <c r="M30" s="94">
        <f>J30/L30*100</f>
        <v>128.86699999999999</v>
      </c>
      <c r="N30" s="90"/>
    </row>
    <row r="31" spans="1:14" ht="31.5">
      <c r="A31" s="85" t="s">
        <v>142</v>
      </c>
      <c r="B31" s="85" t="s">
        <v>142</v>
      </c>
      <c r="C31" s="85"/>
      <c r="D31" s="91"/>
      <c r="E31" s="92"/>
      <c r="F31" s="92"/>
      <c r="G31" s="87" t="s">
        <v>159</v>
      </c>
      <c r="H31" s="88"/>
      <c r="I31" s="93"/>
      <c r="J31" s="93"/>
      <c r="K31" s="93"/>
      <c r="L31" s="93"/>
      <c r="M31" s="94"/>
      <c r="N31" s="90"/>
    </row>
    <row r="32" spans="1:14" ht="31.5">
      <c r="A32" s="85" t="s">
        <v>142</v>
      </c>
      <c r="B32" s="85" t="s">
        <v>142</v>
      </c>
      <c r="C32" s="85" t="s">
        <v>138</v>
      </c>
      <c r="D32" s="91"/>
      <c r="E32" s="92"/>
      <c r="F32" s="92"/>
      <c r="G32" s="87" t="s">
        <v>42</v>
      </c>
      <c r="H32" s="88" t="s">
        <v>141</v>
      </c>
      <c r="I32" s="93">
        <v>25187</v>
      </c>
      <c r="J32" s="93">
        <f t="shared" si="0"/>
        <v>30224</v>
      </c>
      <c r="K32" s="93">
        <v>19544</v>
      </c>
      <c r="L32" s="93">
        <f t="shared" ref="L32" si="4">(K32*0.2)+K32</f>
        <v>23453</v>
      </c>
      <c r="M32" s="94">
        <f>J32/L32*100</f>
        <v>128.87100000000001</v>
      </c>
      <c r="N32" s="90"/>
    </row>
    <row r="33" spans="1:14" ht="47.25">
      <c r="A33" s="85" t="s">
        <v>142</v>
      </c>
      <c r="B33" s="85" t="s">
        <v>142</v>
      </c>
      <c r="C33" s="85" t="s">
        <v>142</v>
      </c>
      <c r="D33" s="91"/>
      <c r="E33" s="92"/>
      <c r="F33" s="92"/>
      <c r="G33" s="87" t="s">
        <v>143</v>
      </c>
      <c r="H33" s="88" t="s">
        <v>147</v>
      </c>
      <c r="I33" s="93">
        <v>22582</v>
      </c>
      <c r="J33" s="93">
        <f t="shared" si="0"/>
        <v>27098</v>
      </c>
      <c r="K33" s="93">
        <v>17522</v>
      </c>
      <c r="L33" s="93">
        <v>21027</v>
      </c>
      <c r="M33" s="94">
        <f>J33/L33*100</f>
        <v>128.87200000000001</v>
      </c>
      <c r="N33" s="90"/>
    </row>
    <row r="34" spans="1:14" ht="62.25" customHeight="1">
      <c r="A34" s="85" t="s">
        <v>142</v>
      </c>
      <c r="B34" s="85" t="s">
        <v>142</v>
      </c>
      <c r="C34" s="85" t="s">
        <v>145</v>
      </c>
      <c r="D34" s="91"/>
      <c r="E34" s="92"/>
      <c r="F34" s="92"/>
      <c r="G34" s="87" t="s">
        <v>146</v>
      </c>
      <c r="H34" s="88" t="s">
        <v>147</v>
      </c>
      <c r="I34" s="93">
        <v>14765</v>
      </c>
      <c r="J34" s="93">
        <f t="shared" si="0"/>
        <v>17718</v>
      </c>
      <c r="K34" s="93">
        <v>11457</v>
      </c>
      <c r="L34" s="93">
        <f t="shared" ref="L34:L35" si="5">(K34*0.2)+K34</f>
        <v>13748</v>
      </c>
      <c r="M34" s="94">
        <f>J34/L34*100</f>
        <v>128.87700000000001</v>
      </c>
      <c r="N34" s="90"/>
    </row>
    <row r="35" spans="1:14" ht="31.5" hidden="1">
      <c r="A35" s="85" t="s">
        <v>142</v>
      </c>
      <c r="B35" s="85" t="s">
        <v>145</v>
      </c>
      <c r="C35" s="85"/>
      <c r="D35" s="91"/>
      <c r="E35" s="92"/>
      <c r="F35" s="92"/>
      <c r="G35" s="87" t="s">
        <v>160</v>
      </c>
      <c r="H35" s="88" t="s">
        <v>141</v>
      </c>
      <c r="I35" s="93"/>
      <c r="J35" s="93">
        <f t="shared" si="0"/>
        <v>0</v>
      </c>
      <c r="K35" s="93"/>
      <c r="L35" s="93">
        <f t="shared" si="5"/>
        <v>0</v>
      </c>
      <c r="M35" s="89"/>
      <c r="N35" s="90"/>
    </row>
    <row r="36" spans="1:14" ht="47.25">
      <c r="A36" s="85" t="s">
        <v>142</v>
      </c>
      <c r="B36" s="85" t="s">
        <v>150</v>
      </c>
      <c r="C36" s="85"/>
      <c r="D36" s="91"/>
      <c r="E36" s="92"/>
      <c r="F36" s="92"/>
      <c r="G36" s="87" t="s">
        <v>128</v>
      </c>
      <c r="H36" s="88"/>
      <c r="I36" s="93"/>
      <c r="J36" s="93"/>
      <c r="K36" s="93"/>
      <c r="L36" s="93"/>
      <c r="M36" s="89"/>
      <c r="N36" s="90"/>
    </row>
    <row r="37" spans="1:14" ht="31.5">
      <c r="A37" s="85" t="s">
        <v>142</v>
      </c>
      <c r="B37" s="85" t="s">
        <v>150</v>
      </c>
      <c r="C37" s="85" t="s">
        <v>138</v>
      </c>
      <c r="D37" s="91"/>
      <c r="E37" s="92"/>
      <c r="F37" s="92"/>
      <c r="G37" s="87" t="s">
        <v>42</v>
      </c>
      <c r="H37" s="88" t="s">
        <v>141</v>
      </c>
      <c r="I37" s="93">
        <v>149386</v>
      </c>
      <c r="J37" s="93">
        <f t="shared" si="0"/>
        <v>179263</v>
      </c>
      <c r="K37" s="93">
        <v>115915</v>
      </c>
      <c r="L37" s="93">
        <f t="shared" ref="L37:L38" si="6">(K37*0.2)+K37</f>
        <v>139098</v>
      </c>
      <c r="M37" s="94">
        <f>J37/L37*100</f>
        <v>128.875</v>
      </c>
      <c r="N37" s="90"/>
    </row>
    <row r="38" spans="1:14" ht="47.25">
      <c r="A38" s="85" t="s">
        <v>142</v>
      </c>
      <c r="B38" s="85" t="s">
        <v>150</v>
      </c>
      <c r="C38" s="85" t="s">
        <v>142</v>
      </c>
      <c r="D38" s="91"/>
      <c r="E38" s="92"/>
      <c r="F38" s="92"/>
      <c r="G38" s="87" t="s">
        <v>143</v>
      </c>
      <c r="H38" s="88" t="s">
        <v>147</v>
      </c>
      <c r="I38" s="93">
        <v>51243</v>
      </c>
      <c r="J38" s="93">
        <f t="shared" si="0"/>
        <v>61492</v>
      </c>
      <c r="K38" s="93">
        <v>39762</v>
      </c>
      <c r="L38" s="93">
        <f t="shared" si="6"/>
        <v>47714</v>
      </c>
      <c r="M38" s="94">
        <f>J38/L38*100</f>
        <v>128.876</v>
      </c>
      <c r="N38" s="90"/>
    </row>
    <row r="39" spans="1:14" ht="47.25">
      <c r="A39" s="85" t="s">
        <v>142</v>
      </c>
      <c r="B39" s="85" t="s">
        <v>150</v>
      </c>
      <c r="C39" s="85" t="s">
        <v>145</v>
      </c>
      <c r="D39" s="91"/>
      <c r="E39" s="92"/>
      <c r="F39" s="92"/>
      <c r="G39" s="87" t="s">
        <v>146</v>
      </c>
      <c r="H39" s="88" t="s">
        <v>147</v>
      </c>
      <c r="I39" s="93">
        <v>28661</v>
      </c>
      <c r="J39" s="93">
        <f t="shared" si="0"/>
        <v>34393</v>
      </c>
      <c r="K39" s="93">
        <v>22240</v>
      </c>
      <c r="L39" s="93">
        <v>26687</v>
      </c>
      <c r="M39" s="94">
        <f>J39/L39*100</f>
        <v>128.875</v>
      </c>
      <c r="N39" s="90"/>
    </row>
    <row r="40" spans="1:14" ht="31.5">
      <c r="A40" s="85" t="s">
        <v>142</v>
      </c>
      <c r="B40" s="85" t="s">
        <v>152</v>
      </c>
      <c r="C40" s="85"/>
      <c r="D40" s="91"/>
      <c r="E40" s="92"/>
      <c r="F40" s="92"/>
      <c r="G40" s="87" t="s">
        <v>161</v>
      </c>
      <c r="H40" s="88"/>
      <c r="I40" s="93"/>
      <c r="J40" s="93"/>
      <c r="K40" s="93"/>
      <c r="L40" s="93"/>
      <c r="M40" s="89"/>
      <c r="N40" s="90"/>
    </row>
    <row r="41" spans="1:14" ht="31.5">
      <c r="A41" s="85" t="s">
        <v>142</v>
      </c>
      <c r="B41" s="85" t="s">
        <v>152</v>
      </c>
      <c r="C41" s="85" t="s">
        <v>138</v>
      </c>
      <c r="D41" s="91"/>
      <c r="E41" s="92"/>
      <c r="F41" s="92"/>
      <c r="G41" s="87" t="s">
        <v>42</v>
      </c>
      <c r="H41" s="88" t="s">
        <v>141</v>
      </c>
      <c r="I41" s="93">
        <v>23450</v>
      </c>
      <c r="J41" s="93">
        <f t="shared" si="0"/>
        <v>28140</v>
      </c>
      <c r="K41" s="93">
        <v>18196</v>
      </c>
      <c r="L41" s="93">
        <f t="shared" ref="L41:L45" si="7">(K41*0.2)+K41</f>
        <v>21835</v>
      </c>
      <c r="M41" s="94">
        <f t="shared" ref="M41:M48" si="8">J41/L41*100</f>
        <v>128.876</v>
      </c>
      <c r="N41" s="90"/>
    </row>
    <row r="42" spans="1:14" ht="47.25">
      <c r="A42" s="85" t="s">
        <v>142</v>
      </c>
      <c r="B42" s="85" t="s">
        <v>152</v>
      </c>
      <c r="C42" s="85" t="s">
        <v>142</v>
      </c>
      <c r="D42" s="91"/>
      <c r="E42" s="92"/>
      <c r="F42" s="92"/>
      <c r="G42" s="87" t="s">
        <v>143</v>
      </c>
      <c r="H42" s="88" t="s">
        <v>147</v>
      </c>
      <c r="I42" s="93">
        <v>20845</v>
      </c>
      <c r="J42" s="93">
        <f t="shared" si="0"/>
        <v>25014</v>
      </c>
      <c r="K42" s="93">
        <v>16174</v>
      </c>
      <c r="L42" s="93">
        <f t="shared" si="7"/>
        <v>19409</v>
      </c>
      <c r="M42" s="94">
        <f t="shared" si="8"/>
        <v>128.87799999999999</v>
      </c>
      <c r="N42" s="90"/>
    </row>
    <row r="43" spans="1:14" ht="53.25" customHeight="1">
      <c r="A43" s="85" t="s">
        <v>142</v>
      </c>
      <c r="B43" s="85" t="s">
        <v>152</v>
      </c>
      <c r="C43" s="85" t="s">
        <v>145</v>
      </c>
      <c r="D43" s="91"/>
      <c r="E43" s="92"/>
      <c r="F43" s="92"/>
      <c r="G43" s="87" t="s">
        <v>146</v>
      </c>
      <c r="H43" s="88" t="s">
        <v>147</v>
      </c>
      <c r="I43" s="93">
        <v>16502</v>
      </c>
      <c r="J43" s="93">
        <f t="shared" si="0"/>
        <v>19802</v>
      </c>
      <c r="K43" s="93">
        <v>12805</v>
      </c>
      <c r="L43" s="93">
        <f t="shared" si="7"/>
        <v>15366</v>
      </c>
      <c r="M43" s="94">
        <f t="shared" si="8"/>
        <v>128.869</v>
      </c>
      <c r="N43" s="90"/>
    </row>
    <row r="44" spans="1:14" ht="54.75" customHeight="1">
      <c r="A44" s="85" t="s">
        <v>142</v>
      </c>
      <c r="B44" s="85" t="s">
        <v>153</v>
      </c>
      <c r="C44" s="85"/>
      <c r="D44" s="91"/>
      <c r="E44" s="92"/>
      <c r="F44" s="92"/>
      <c r="G44" s="87" t="s">
        <v>162</v>
      </c>
      <c r="H44" s="88" t="s">
        <v>151</v>
      </c>
      <c r="I44" s="93">
        <v>64271</v>
      </c>
      <c r="J44" s="93">
        <f t="shared" si="0"/>
        <v>77125</v>
      </c>
      <c r="K44" s="93">
        <v>49871</v>
      </c>
      <c r="L44" s="93">
        <f t="shared" si="7"/>
        <v>59845</v>
      </c>
      <c r="M44" s="94">
        <f t="shared" si="8"/>
        <v>128.875</v>
      </c>
      <c r="N44" s="90"/>
    </row>
    <row r="45" spans="1:14" ht="55.5" customHeight="1">
      <c r="A45" s="85" t="s">
        <v>142</v>
      </c>
      <c r="B45" s="85" t="s">
        <v>155</v>
      </c>
      <c r="C45" s="85"/>
      <c r="D45" s="91"/>
      <c r="E45" s="92"/>
      <c r="F45" s="92"/>
      <c r="G45" s="87" t="s">
        <v>163</v>
      </c>
      <c r="H45" s="88" t="s">
        <v>147</v>
      </c>
      <c r="I45" s="93">
        <v>77298</v>
      </c>
      <c r="J45" s="93">
        <f t="shared" si="0"/>
        <v>92758</v>
      </c>
      <c r="K45" s="93">
        <v>59980</v>
      </c>
      <c r="L45" s="93">
        <f t="shared" si="7"/>
        <v>71976</v>
      </c>
      <c r="M45" s="94">
        <f t="shared" si="8"/>
        <v>128.874</v>
      </c>
      <c r="N45" s="90"/>
    </row>
    <row r="46" spans="1:14" ht="39" customHeight="1">
      <c r="A46" s="85" t="s">
        <v>142</v>
      </c>
      <c r="B46" s="85" t="s">
        <v>164</v>
      </c>
      <c r="C46" s="85"/>
      <c r="D46" s="91"/>
      <c r="E46" s="92"/>
      <c r="F46" s="92"/>
      <c r="G46" s="87" t="s">
        <v>165</v>
      </c>
      <c r="H46" s="88" t="s">
        <v>141</v>
      </c>
      <c r="I46" s="93">
        <v>1737</v>
      </c>
      <c r="J46" s="93">
        <f t="shared" si="0"/>
        <v>2084</v>
      </c>
      <c r="K46" s="93">
        <v>1348</v>
      </c>
      <c r="L46" s="93">
        <v>1617</v>
      </c>
      <c r="M46" s="94">
        <f t="shared" si="8"/>
        <v>128.881</v>
      </c>
      <c r="N46" s="90"/>
    </row>
    <row r="47" spans="1:14" ht="34.5" customHeight="1">
      <c r="A47" s="85" t="s">
        <v>142</v>
      </c>
      <c r="B47" s="85" t="s">
        <v>166</v>
      </c>
      <c r="C47" s="85"/>
      <c r="D47" s="91"/>
      <c r="E47" s="92"/>
      <c r="F47" s="92"/>
      <c r="G47" s="87" t="s">
        <v>167</v>
      </c>
      <c r="H47" s="88" t="s">
        <v>141</v>
      </c>
      <c r="I47" s="93">
        <v>9554</v>
      </c>
      <c r="J47" s="93">
        <f t="shared" si="0"/>
        <v>11465</v>
      </c>
      <c r="K47" s="93">
        <v>7413</v>
      </c>
      <c r="L47" s="93">
        <f t="shared" ref="L47:L53" si="9">(K47*0.2)+K47</f>
        <v>8896</v>
      </c>
      <c r="M47" s="94">
        <f t="shared" si="8"/>
        <v>128.87799999999999</v>
      </c>
      <c r="N47" s="90"/>
    </row>
    <row r="48" spans="1:14" ht="56.25" customHeight="1">
      <c r="A48" s="85" t="s">
        <v>142</v>
      </c>
      <c r="B48" s="85" t="s">
        <v>168</v>
      </c>
      <c r="C48" s="85"/>
      <c r="D48" s="91"/>
      <c r="E48" s="92"/>
      <c r="F48" s="92"/>
      <c r="G48" s="87" t="s">
        <v>169</v>
      </c>
      <c r="H48" s="88" t="s">
        <v>170</v>
      </c>
      <c r="I48" s="93">
        <v>323090</v>
      </c>
      <c r="J48" s="93">
        <f t="shared" si="0"/>
        <v>387708</v>
      </c>
      <c r="K48" s="93">
        <v>250701</v>
      </c>
      <c r="L48" s="93">
        <f t="shared" si="9"/>
        <v>300841</v>
      </c>
      <c r="M48" s="94">
        <f t="shared" si="8"/>
        <v>128.875</v>
      </c>
      <c r="N48" s="90"/>
    </row>
    <row r="49" spans="1:14" ht="1.5" hidden="1" customHeight="1">
      <c r="A49" s="85" t="s">
        <v>142</v>
      </c>
      <c r="B49" s="85" t="s">
        <v>171</v>
      </c>
      <c r="C49" s="85"/>
      <c r="D49" s="91"/>
      <c r="E49" s="92"/>
      <c r="F49" s="92"/>
      <c r="G49" s="87" t="s">
        <v>172</v>
      </c>
      <c r="H49" s="88" t="s">
        <v>170</v>
      </c>
      <c r="I49" s="93"/>
      <c r="J49" s="93">
        <f t="shared" si="0"/>
        <v>0</v>
      </c>
      <c r="K49" s="93"/>
      <c r="L49" s="93">
        <f t="shared" si="9"/>
        <v>0</v>
      </c>
      <c r="M49" s="89"/>
      <c r="N49" s="90"/>
    </row>
    <row r="50" spans="1:14" ht="18.75" customHeight="1">
      <c r="A50" s="85" t="s">
        <v>142</v>
      </c>
      <c r="B50" s="85" t="s">
        <v>173</v>
      </c>
      <c r="C50" s="85"/>
      <c r="D50" s="91"/>
      <c r="E50" s="92"/>
      <c r="F50" s="92"/>
      <c r="G50" s="87" t="s">
        <v>79</v>
      </c>
      <c r="H50" s="88" t="s">
        <v>141</v>
      </c>
      <c r="I50" s="93">
        <v>96406</v>
      </c>
      <c r="J50" s="93">
        <f t="shared" si="0"/>
        <v>115687</v>
      </c>
      <c r="K50" s="93">
        <v>74806</v>
      </c>
      <c r="L50" s="93">
        <f t="shared" si="9"/>
        <v>89767</v>
      </c>
      <c r="M50" s="94">
        <f>J50/L50*100</f>
        <v>128.875</v>
      </c>
      <c r="N50" s="90"/>
    </row>
    <row r="51" spans="1:14" ht="6" hidden="1" customHeight="1">
      <c r="A51" s="85" t="s">
        <v>142</v>
      </c>
      <c r="B51" s="85" t="s">
        <v>174</v>
      </c>
      <c r="C51" s="85"/>
      <c r="D51" s="91"/>
      <c r="E51" s="92"/>
      <c r="F51" s="92"/>
      <c r="G51" s="87" t="s">
        <v>175</v>
      </c>
      <c r="H51" s="88"/>
      <c r="I51" s="93"/>
      <c r="J51" s="93">
        <f t="shared" si="0"/>
        <v>0</v>
      </c>
      <c r="K51" s="93"/>
      <c r="L51" s="93">
        <f t="shared" si="9"/>
        <v>0</v>
      </c>
      <c r="M51" s="89"/>
      <c r="N51" s="90"/>
    </row>
    <row r="52" spans="1:14" ht="15" hidden="1" customHeight="1">
      <c r="A52" s="85" t="s">
        <v>142</v>
      </c>
      <c r="B52" s="85" t="s">
        <v>174</v>
      </c>
      <c r="C52" s="85" t="s">
        <v>138</v>
      </c>
      <c r="D52" s="91"/>
      <c r="E52" s="92"/>
      <c r="F52" s="92"/>
      <c r="G52" s="87" t="s">
        <v>176</v>
      </c>
      <c r="H52" s="88" t="s">
        <v>177</v>
      </c>
      <c r="I52" s="93"/>
      <c r="J52" s="93">
        <f t="shared" si="0"/>
        <v>0</v>
      </c>
      <c r="K52" s="93"/>
      <c r="L52" s="93">
        <f t="shared" si="9"/>
        <v>0</v>
      </c>
      <c r="M52" s="89"/>
      <c r="N52" s="90"/>
    </row>
    <row r="53" spans="1:14" ht="15" hidden="1" customHeight="1">
      <c r="A53" s="85" t="s">
        <v>142</v>
      </c>
      <c r="B53" s="85" t="s">
        <v>174</v>
      </c>
      <c r="C53" s="85" t="s">
        <v>142</v>
      </c>
      <c r="D53" s="91"/>
      <c r="E53" s="92"/>
      <c r="F53" s="92"/>
      <c r="G53" s="87" t="s">
        <v>178</v>
      </c>
      <c r="H53" s="88" t="s">
        <v>177</v>
      </c>
      <c r="I53" s="93"/>
      <c r="J53" s="93">
        <f t="shared" si="0"/>
        <v>0</v>
      </c>
      <c r="K53" s="93"/>
      <c r="L53" s="93">
        <f t="shared" si="9"/>
        <v>0</v>
      </c>
      <c r="M53" s="89"/>
      <c r="N53" s="90"/>
    </row>
    <row r="54" spans="1:14" ht="22.5" hidden="1" customHeight="1">
      <c r="A54" s="85" t="s">
        <v>145</v>
      </c>
      <c r="B54" s="85"/>
      <c r="C54" s="85"/>
      <c r="D54" s="91"/>
      <c r="E54" s="92"/>
      <c r="F54" s="92"/>
      <c r="G54" s="125" t="s">
        <v>179</v>
      </c>
      <c r="H54" s="88"/>
      <c r="I54" s="93"/>
      <c r="J54" s="93">
        <f t="shared" si="0"/>
        <v>0</v>
      </c>
      <c r="K54" s="93"/>
      <c r="L54" s="93"/>
      <c r="M54" s="89"/>
      <c r="N54" s="90"/>
    </row>
    <row r="55" spans="1:14" ht="31.5">
      <c r="A55" s="85" t="s">
        <v>145</v>
      </c>
      <c r="B55" s="85" t="s">
        <v>138</v>
      </c>
      <c r="C55" s="85"/>
      <c r="D55" s="91"/>
      <c r="E55" s="92"/>
      <c r="F55" s="92"/>
      <c r="G55" s="87" t="s">
        <v>180</v>
      </c>
      <c r="H55" s="88"/>
      <c r="I55" s="93"/>
      <c r="J55" s="93"/>
      <c r="K55" s="93"/>
      <c r="L55" s="93"/>
      <c r="M55" s="89"/>
      <c r="N55" s="90"/>
    </row>
    <row r="56" spans="1:14" ht="31.5">
      <c r="A56" s="85" t="s">
        <v>145</v>
      </c>
      <c r="B56" s="85" t="s">
        <v>138</v>
      </c>
      <c r="C56" s="85" t="s">
        <v>138</v>
      </c>
      <c r="D56" s="91"/>
      <c r="E56" s="92"/>
      <c r="F56" s="92"/>
      <c r="G56" s="87" t="s">
        <v>181</v>
      </c>
      <c r="H56" s="88" t="s">
        <v>141</v>
      </c>
      <c r="I56" s="93">
        <v>36478</v>
      </c>
      <c r="J56" s="93">
        <f t="shared" si="0"/>
        <v>43774</v>
      </c>
      <c r="K56" s="93">
        <v>28305</v>
      </c>
      <c r="L56" s="93">
        <f t="shared" ref="L56:L58" si="10">(K56*0.2)+K56</f>
        <v>33966</v>
      </c>
      <c r="M56" s="94">
        <f t="shared" ref="M56:M61" si="11">J56/L56*100</f>
        <v>128.876</v>
      </c>
      <c r="N56" s="90"/>
    </row>
    <row r="57" spans="1:14" ht="31.5">
      <c r="A57" s="85" t="s">
        <v>145</v>
      </c>
      <c r="B57" s="85" t="s">
        <v>138</v>
      </c>
      <c r="C57" s="85" t="s">
        <v>142</v>
      </c>
      <c r="D57" s="91"/>
      <c r="E57" s="92"/>
      <c r="F57" s="92"/>
      <c r="G57" s="87" t="s">
        <v>182</v>
      </c>
      <c r="H57" s="88" t="s">
        <v>141</v>
      </c>
      <c r="I57" s="93">
        <v>60796</v>
      </c>
      <c r="J57" s="93">
        <f t="shared" si="0"/>
        <v>72955</v>
      </c>
      <c r="K57" s="93">
        <v>47175</v>
      </c>
      <c r="L57" s="93">
        <f t="shared" si="10"/>
        <v>56610</v>
      </c>
      <c r="M57" s="94">
        <f t="shared" si="11"/>
        <v>128.87299999999999</v>
      </c>
      <c r="N57" s="90"/>
    </row>
    <row r="58" spans="1:14" ht="31.5">
      <c r="A58" s="85" t="s">
        <v>145</v>
      </c>
      <c r="B58" s="85" t="s">
        <v>138</v>
      </c>
      <c r="C58" s="85" t="s">
        <v>145</v>
      </c>
      <c r="D58" s="91"/>
      <c r="E58" s="92"/>
      <c r="F58" s="92"/>
      <c r="G58" s="87" t="s">
        <v>183</v>
      </c>
      <c r="H58" s="88" t="s">
        <v>141</v>
      </c>
      <c r="I58" s="93">
        <v>72956</v>
      </c>
      <c r="J58" s="93">
        <f t="shared" si="0"/>
        <v>87547</v>
      </c>
      <c r="K58" s="93">
        <v>56610</v>
      </c>
      <c r="L58" s="93">
        <f t="shared" si="10"/>
        <v>67932</v>
      </c>
      <c r="M58" s="94">
        <f t="shared" si="11"/>
        <v>128.874</v>
      </c>
      <c r="N58" s="90"/>
    </row>
    <row r="59" spans="1:14" ht="31.5">
      <c r="A59" s="85" t="s">
        <v>145</v>
      </c>
      <c r="B59" s="85" t="s">
        <v>138</v>
      </c>
      <c r="C59" s="85" t="s">
        <v>150</v>
      </c>
      <c r="D59" s="91"/>
      <c r="E59" s="92"/>
      <c r="F59" s="92"/>
      <c r="G59" s="87" t="s">
        <v>184</v>
      </c>
      <c r="H59" s="88" t="s">
        <v>141</v>
      </c>
      <c r="I59" s="93">
        <v>91195</v>
      </c>
      <c r="J59" s="93">
        <f t="shared" si="0"/>
        <v>109434</v>
      </c>
      <c r="K59" s="93">
        <v>70762</v>
      </c>
      <c r="L59" s="93">
        <v>84915</v>
      </c>
      <c r="M59" s="94">
        <f t="shared" si="11"/>
        <v>128.875</v>
      </c>
      <c r="N59" s="90"/>
    </row>
    <row r="60" spans="1:14" ht="31.5">
      <c r="A60" s="85" t="s">
        <v>145</v>
      </c>
      <c r="B60" s="85" t="s">
        <v>138</v>
      </c>
      <c r="C60" s="85" t="s">
        <v>152</v>
      </c>
      <c r="D60" s="91"/>
      <c r="E60" s="92"/>
      <c r="F60" s="92"/>
      <c r="G60" s="87" t="s">
        <v>185</v>
      </c>
      <c r="H60" s="88" t="s">
        <v>141</v>
      </c>
      <c r="I60" s="93">
        <v>72956</v>
      </c>
      <c r="J60" s="93">
        <f t="shared" si="0"/>
        <v>87547</v>
      </c>
      <c r="K60" s="93">
        <v>56610</v>
      </c>
      <c r="L60" s="93">
        <f t="shared" ref="L60:L61" si="12">(K60*0.2)+K60</f>
        <v>67932</v>
      </c>
      <c r="M60" s="94">
        <f t="shared" si="11"/>
        <v>128.874</v>
      </c>
      <c r="N60" s="90"/>
    </row>
    <row r="61" spans="1:14" ht="31.5">
      <c r="A61" s="85" t="s">
        <v>145</v>
      </c>
      <c r="B61" s="85" t="s">
        <v>138</v>
      </c>
      <c r="C61" s="85" t="s">
        <v>153</v>
      </c>
      <c r="D61" s="91"/>
      <c r="E61" s="92"/>
      <c r="F61" s="92"/>
      <c r="G61" s="87" t="s">
        <v>186</v>
      </c>
      <c r="H61" s="88" t="s">
        <v>141</v>
      </c>
      <c r="I61" s="93">
        <v>121593</v>
      </c>
      <c r="J61" s="93">
        <f t="shared" si="0"/>
        <v>145912</v>
      </c>
      <c r="K61" s="93">
        <v>94350</v>
      </c>
      <c r="L61" s="93">
        <f t="shared" si="12"/>
        <v>113220</v>
      </c>
      <c r="M61" s="94">
        <f t="shared" si="11"/>
        <v>128.875</v>
      </c>
      <c r="N61" s="90"/>
    </row>
    <row r="62" spans="1:14" ht="47.25">
      <c r="A62" s="85" t="s">
        <v>145</v>
      </c>
      <c r="B62" s="85" t="s">
        <v>142</v>
      </c>
      <c r="C62" s="85"/>
      <c r="D62" s="91"/>
      <c r="E62" s="92"/>
      <c r="F62" s="92"/>
      <c r="G62" s="87" t="s">
        <v>187</v>
      </c>
      <c r="H62" s="88"/>
      <c r="I62" s="93"/>
      <c r="J62" s="93"/>
      <c r="K62" s="93"/>
      <c r="L62" s="93"/>
      <c r="M62" s="89"/>
      <c r="N62" s="90"/>
    </row>
    <row r="63" spans="1:14" ht="31.5">
      <c r="A63" s="85" t="s">
        <v>145</v>
      </c>
      <c r="B63" s="85" t="s">
        <v>142</v>
      </c>
      <c r="C63" s="85" t="s">
        <v>138</v>
      </c>
      <c r="D63" s="91"/>
      <c r="E63" s="92"/>
      <c r="F63" s="92"/>
      <c r="G63" s="87" t="s">
        <v>42</v>
      </c>
      <c r="H63" s="88" t="s">
        <v>141</v>
      </c>
      <c r="I63" s="93">
        <v>91195</v>
      </c>
      <c r="J63" s="93">
        <f t="shared" si="0"/>
        <v>109434</v>
      </c>
      <c r="K63" s="93">
        <v>70762</v>
      </c>
      <c r="L63" s="93">
        <v>84915</v>
      </c>
      <c r="M63" s="94">
        <f>J63/L63*100</f>
        <v>128.875</v>
      </c>
      <c r="N63" s="90"/>
    </row>
    <row r="64" spans="1:14" ht="31.5">
      <c r="A64" s="85" t="s">
        <v>145</v>
      </c>
      <c r="B64" s="85" t="s">
        <v>142</v>
      </c>
      <c r="C64" s="85" t="s">
        <v>142</v>
      </c>
      <c r="D64" s="91"/>
      <c r="E64" s="92"/>
      <c r="F64" s="92"/>
      <c r="G64" s="87" t="s">
        <v>188</v>
      </c>
      <c r="H64" s="88" t="s">
        <v>141</v>
      </c>
      <c r="I64" s="93">
        <v>121593</v>
      </c>
      <c r="J64" s="93">
        <f t="shared" si="0"/>
        <v>145912</v>
      </c>
      <c r="K64" s="93">
        <v>94350</v>
      </c>
      <c r="L64" s="93">
        <f t="shared" ref="L64:L67" si="13">(K64*0.2)+K64</f>
        <v>113220</v>
      </c>
      <c r="M64" s="94">
        <f>J64/L64*100</f>
        <v>128.875</v>
      </c>
      <c r="N64" s="90"/>
    </row>
    <row r="65" spans="1:14" ht="50.25" customHeight="1">
      <c r="A65" s="85" t="s">
        <v>145</v>
      </c>
      <c r="B65" s="85" t="s">
        <v>142</v>
      </c>
      <c r="C65" s="85" t="s">
        <v>145</v>
      </c>
      <c r="D65" s="91"/>
      <c r="E65" s="92"/>
      <c r="F65" s="92"/>
      <c r="G65" s="87" t="s">
        <v>189</v>
      </c>
      <c r="H65" s="88" t="s">
        <v>147</v>
      </c>
      <c r="I65" s="93">
        <v>52111</v>
      </c>
      <c r="J65" s="93">
        <f t="shared" si="0"/>
        <v>62533</v>
      </c>
      <c r="K65" s="93">
        <v>40436</v>
      </c>
      <c r="L65" s="93">
        <f t="shared" si="13"/>
        <v>48523</v>
      </c>
      <c r="M65" s="94">
        <f>J65/L65*100</f>
        <v>128.87299999999999</v>
      </c>
      <c r="N65" s="90"/>
    </row>
    <row r="66" spans="1:14" ht="51" customHeight="1">
      <c r="A66" s="85" t="s">
        <v>145</v>
      </c>
      <c r="B66" s="85" t="s">
        <v>145</v>
      </c>
      <c r="C66" s="85"/>
      <c r="D66" s="91"/>
      <c r="E66" s="92"/>
      <c r="F66" s="92"/>
      <c r="G66" s="87" t="s">
        <v>190</v>
      </c>
      <c r="H66" s="88" t="s">
        <v>147</v>
      </c>
      <c r="I66" s="93">
        <v>48637</v>
      </c>
      <c r="J66" s="93">
        <f t="shared" si="0"/>
        <v>58364</v>
      </c>
      <c r="K66" s="93">
        <v>37740</v>
      </c>
      <c r="L66" s="93">
        <f t="shared" si="13"/>
        <v>45288</v>
      </c>
      <c r="M66" s="94">
        <f>J66/L66*100</f>
        <v>128.87299999999999</v>
      </c>
      <c r="N66" s="90"/>
    </row>
    <row r="67" spans="1:14" ht="1.5" customHeight="1">
      <c r="A67" s="85" t="s">
        <v>145</v>
      </c>
      <c r="B67" s="85" t="s">
        <v>150</v>
      </c>
      <c r="C67" s="85"/>
      <c r="D67" s="91"/>
      <c r="E67" s="92"/>
      <c r="F67" s="92"/>
      <c r="G67" s="87" t="s">
        <v>191</v>
      </c>
      <c r="H67" s="88" t="s">
        <v>192</v>
      </c>
      <c r="I67" s="93"/>
      <c r="J67" s="93">
        <f t="shared" si="0"/>
        <v>0</v>
      </c>
      <c r="K67" s="93"/>
      <c r="L67" s="93">
        <f t="shared" si="13"/>
        <v>0</v>
      </c>
      <c r="M67" s="89"/>
      <c r="N67" s="90"/>
    </row>
    <row r="68" spans="1:14" ht="52.5" customHeight="1">
      <c r="A68" s="85" t="s">
        <v>145</v>
      </c>
      <c r="B68" s="85" t="s">
        <v>152</v>
      </c>
      <c r="C68" s="85"/>
      <c r="D68" s="91"/>
      <c r="E68" s="92"/>
      <c r="F68" s="92"/>
      <c r="G68" s="123" t="s">
        <v>193</v>
      </c>
      <c r="H68" s="123"/>
      <c r="I68" s="124"/>
      <c r="J68" s="93"/>
      <c r="K68" s="124"/>
      <c r="L68" s="93"/>
      <c r="M68" s="89"/>
      <c r="N68" s="90"/>
    </row>
    <row r="69" spans="1:14" ht="31.5">
      <c r="A69" s="85" t="s">
        <v>145</v>
      </c>
      <c r="B69" s="85" t="s">
        <v>152</v>
      </c>
      <c r="C69" s="85" t="s">
        <v>138</v>
      </c>
      <c r="D69" s="91"/>
      <c r="E69" s="92"/>
      <c r="F69" s="92"/>
      <c r="G69" s="87" t="s">
        <v>194</v>
      </c>
      <c r="H69" s="88" t="s">
        <v>195</v>
      </c>
      <c r="I69" s="93">
        <v>110302</v>
      </c>
      <c r="J69" s="93">
        <f t="shared" si="0"/>
        <v>132362</v>
      </c>
      <c r="K69" s="93">
        <v>85589</v>
      </c>
      <c r="L69" s="93">
        <f t="shared" ref="L69:L73" si="14">(K69*0.2)+K69</f>
        <v>102707</v>
      </c>
      <c r="M69" s="94">
        <f>J69/L69*100</f>
        <v>128.87299999999999</v>
      </c>
      <c r="N69" s="90"/>
    </row>
    <row r="70" spans="1:14" ht="38.25" customHeight="1">
      <c r="A70" s="85" t="s">
        <v>145</v>
      </c>
      <c r="B70" s="85" t="s">
        <v>152</v>
      </c>
      <c r="C70" s="85" t="s">
        <v>142</v>
      </c>
      <c r="D70" s="91"/>
      <c r="E70" s="92"/>
      <c r="F70" s="92"/>
      <c r="G70" s="87" t="s">
        <v>196</v>
      </c>
      <c r="H70" s="88" t="s">
        <v>197</v>
      </c>
      <c r="I70" s="93">
        <v>151992</v>
      </c>
      <c r="J70" s="93">
        <f t="shared" si="0"/>
        <v>182390</v>
      </c>
      <c r="K70" s="93">
        <v>117937</v>
      </c>
      <c r="L70" s="93">
        <f t="shared" si="14"/>
        <v>141524</v>
      </c>
      <c r="M70" s="94">
        <f>J70/L70*100</f>
        <v>128.876</v>
      </c>
      <c r="N70" s="90"/>
    </row>
    <row r="71" spans="1:14" ht="1.5" hidden="1" customHeight="1">
      <c r="A71" s="85" t="s">
        <v>145</v>
      </c>
      <c r="B71" s="85" t="s">
        <v>153</v>
      </c>
      <c r="C71" s="85"/>
      <c r="D71" s="91"/>
      <c r="E71" s="92"/>
      <c r="F71" s="92"/>
      <c r="G71" s="87" t="s">
        <v>198</v>
      </c>
      <c r="H71" s="88"/>
      <c r="I71" s="93"/>
      <c r="J71" s="93">
        <f t="shared" si="0"/>
        <v>0</v>
      </c>
      <c r="K71" s="93"/>
      <c r="L71" s="93">
        <f t="shared" si="14"/>
        <v>0</v>
      </c>
      <c r="M71" s="89"/>
      <c r="N71" s="90"/>
    </row>
    <row r="72" spans="1:14" ht="15" hidden="1" customHeight="1">
      <c r="A72" s="85" t="s">
        <v>145</v>
      </c>
      <c r="B72" s="85" t="s">
        <v>153</v>
      </c>
      <c r="C72" s="85" t="s">
        <v>138</v>
      </c>
      <c r="D72" s="91"/>
      <c r="E72" s="92"/>
      <c r="F72" s="92"/>
      <c r="G72" s="87" t="s">
        <v>194</v>
      </c>
      <c r="H72" s="88" t="s">
        <v>195</v>
      </c>
      <c r="I72" s="93"/>
      <c r="J72" s="93">
        <f t="shared" si="0"/>
        <v>0</v>
      </c>
      <c r="K72" s="93"/>
      <c r="L72" s="93">
        <f t="shared" si="14"/>
        <v>0</v>
      </c>
      <c r="M72" s="94" t="e">
        <f>J72/L72*100</f>
        <v>#DIV/0!</v>
      </c>
      <c r="N72" s="90"/>
    </row>
    <row r="73" spans="1:14" ht="15" hidden="1" customHeight="1">
      <c r="A73" s="85" t="s">
        <v>145</v>
      </c>
      <c r="B73" s="85" t="s">
        <v>153</v>
      </c>
      <c r="C73" s="85" t="s">
        <v>142</v>
      </c>
      <c r="D73" s="91"/>
      <c r="E73" s="92"/>
      <c r="F73" s="92"/>
      <c r="G73" s="87" t="s">
        <v>196</v>
      </c>
      <c r="H73" s="88" t="s">
        <v>197</v>
      </c>
      <c r="I73" s="93"/>
      <c r="J73" s="93">
        <f t="shared" si="0"/>
        <v>0</v>
      </c>
      <c r="K73" s="93"/>
      <c r="L73" s="93">
        <f t="shared" si="14"/>
        <v>0</v>
      </c>
      <c r="M73" s="89"/>
      <c r="N73" s="90"/>
    </row>
    <row r="74" spans="1:14" ht="72.75" customHeight="1">
      <c r="A74" s="85" t="s">
        <v>145</v>
      </c>
      <c r="B74" s="85" t="s">
        <v>155</v>
      </c>
      <c r="C74" s="85"/>
      <c r="D74" s="91"/>
      <c r="E74" s="92"/>
      <c r="F74" s="92"/>
      <c r="G74" s="87" t="s">
        <v>199</v>
      </c>
      <c r="H74" s="88"/>
      <c r="I74" s="93"/>
      <c r="J74" s="93"/>
      <c r="K74" s="93"/>
      <c r="L74" s="93"/>
      <c r="M74" s="89"/>
      <c r="N74" s="90"/>
    </row>
    <row r="75" spans="1:14" ht="37.5" customHeight="1">
      <c r="A75" s="85" t="s">
        <v>145</v>
      </c>
      <c r="B75" s="85" t="s">
        <v>155</v>
      </c>
      <c r="C75" s="85" t="s">
        <v>138</v>
      </c>
      <c r="D75" s="91"/>
      <c r="E75" s="92"/>
      <c r="F75" s="92"/>
      <c r="G75" s="87" t="s">
        <v>194</v>
      </c>
      <c r="H75" s="88" t="s">
        <v>195</v>
      </c>
      <c r="I75" s="93">
        <v>86852</v>
      </c>
      <c r="J75" s="93">
        <f t="shared" si="0"/>
        <v>104222</v>
      </c>
      <c r="K75" s="93">
        <v>67393</v>
      </c>
      <c r="L75" s="93">
        <v>80871</v>
      </c>
      <c r="M75" s="94">
        <f>J75/L75*100</f>
        <v>128.874</v>
      </c>
      <c r="N75" s="90"/>
    </row>
    <row r="76" spans="1:14" ht="41.25" customHeight="1">
      <c r="A76" s="85" t="s">
        <v>145</v>
      </c>
      <c r="B76" s="85" t="s">
        <v>155</v>
      </c>
      <c r="C76" s="85" t="s">
        <v>142</v>
      </c>
      <c r="D76" s="91"/>
      <c r="E76" s="92"/>
      <c r="F76" s="92"/>
      <c r="G76" s="87" t="s">
        <v>196</v>
      </c>
      <c r="H76" s="88" t="s">
        <v>197</v>
      </c>
      <c r="I76" s="93">
        <v>130278</v>
      </c>
      <c r="J76" s="93">
        <f t="shared" si="0"/>
        <v>156334</v>
      </c>
      <c r="K76" s="93">
        <v>101089</v>
      </c>
      <c r="L76" s="93">
        <f t="shared" ref="L76:L78" si="15">(K76*0.2)+K76</f>
        <v>121307</v>
      </c>
      <c r="M76" s="94">
        <f>J76/L76*100</f>
        <v>128.875</v>
      </c>
      <c r="N76" s="90"/>
    </row>
    <row r="77" spans="1:14" ht="18" customHeight="1">
      <c r="A77" s="85" t="s">
        <v>145</v>
      </c>
      <c r="B77" s="85" t="s">
        <v>164</v>
      </c>
      <c r="C77" s="85"/>
      <c r="D77" s="91"/>
      <c r="E77" s="92"/>
      <c r="F77" s="92"/>
      <c r="G77" s="87" t="s">
        <v>119</v>
      </c>
      <c r="H77" s="88" t="s">
        <v>141</v>
      </c>
      <c r="I77" s="93">
        <v>3474</v>
      </c>
      <c r="J77" s="93">
        <f t="shared" si="0"/>
        <v>4169</v>
      </c>
      <c r="K77" s="93">
        <v>2696</v>
      </c>
      <c r="L77" s="93">
        <f t="shared" si="15"/>
        <v>3235</v>
      </c>
      <c r="M77" s="94">
        <f>J77/L77*100</f>
        <v>128.87200000000001</v>
      </c>
      <c r="N77" s="90"/>
    </row>
    <row r="78" spans="1:14" ht="31.5">
      <c r="A78" s="85" t="s">
        <v>145</v>
      </c>
      <c r="B78" s="85" t="s">
        <v>166</v>
      </c>
      <c r="C78" s="85"/>
      <c r="D78" s="91"/>
      <c r="E78" s="92"/>
      <c r="F78" s="92"/>
      <c r="G78" s="87" t="s">
        <v>116</v>
      </c>
      <c r="H78" s="88" t="s">
        <v>141</v>
      </c>
      <c r="I78" s="93">
        <v>72956</v>
      </c>
      <c r="J78" s="93">
        <f t="shared" si="0"/>
        <v>87547</v>
      </c>
      <c r="K78" s="93">
        <v>56610</v>
      </c>
      <c r="L78" s="93">
        <f t="shared" si="15"/>
        <v>67932</v>
      </c>
      <c r="M78" s="94">
        <f>J78/L78*100</f>
        <v>128.874</v>
      </c>
      <c r="N78" s="90"/>
    </row>
    <row r="79" spans="1:14" ht="0.75" customHeight="1">
      <c r="A79" s="85" t="s">
        <v>145</v>
      </c>
      <c r="B79" s="85" t="s">
        <v>168</v>
      </c>
      <c r="C79" s="85"/>
      <c r="D79" s="91"/>
      <c r="E79" s="92"/>
      <c r="F79" s="92"/>
      <c r="G79" s="87" t="s">
        <v>200</v>
      </c>
      <c r="H79" s="88" t="s">
        <v>141</v>
      </c>
      <c r="I79" s="93"/>
      <c r="J79" s="93"/>
      <c r="K79" s="95"/>
      <c r="L79" s="95"/>
      <c r="M79" s="89"/>
      <c r="N79" s="90"/>
    </row>
    <row r="80" spans="1:14" ht="12.75" customHeight="1">
      <c r="A80" s="96"/>
      <c r="B80" s="97"/>
      <c r="C80" s="97"/>
      <c r="D80" s="98"/>
      <c r="E80" s="98"/>
      <c r="F80" s="98"/>
      <c r="G80" s="99"/>
      <c r="H80" s="100"/>
      <c r="I80" s="90"/>
      <c r="J80" s="90"/>
      <c r="K80" s="90"/>
      <c r="L80" s="90"/>
      <c r="M80" s="89"/>
      <c r="N80" s="90"/>
    </row>
    <row r="81" spans="1:14" ht="8.25" customHeight="1">
      <c r="A81" s="101"/>
      <c r="B81" s="101"/>
      <c r="C81" s="102"/>
      <c r="D81" s="103"/>
      <c r="E81" s="103"/>
      <c r="F81" s="103"/>
      <c r="G81" s="104"/>
      <c r="H81" s="105"/>
      <c r="I81" s="106"/>
      <c r="J81" s="106"/>
      <c r="K81" s="90"/>
      <c r="L81" s="90"/>
      <c r="M81" s="89"/>
      <c r="N81" s="90"/>
    </row>
    <row r="82" spans="1:14" ht="42" customHeight="1">
      <c r="A82" s="187" t="s">
        <v>201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89"/>
    </row>
    <row r="83" spans="1:14" ht="9.75" customHeight="1">
      <c r="A83" s="107"/>
      <c r="B83" s="107"/>
      <c r="C83" s="107"/>
      <c r="D83" s="107"/>
      <c r="E83" s="107"/>
      <c r="F83" s="107"/>
      <c r="G83" s="107"/>
      <c r="H83" s="108"/>
      <c r="I83" s="108"/>
      <c r="J83" s="108"/>
      <c r="K83" s="108"/>
      <c r="L83" s="108"/>
      <c r="M83" s="108"/>
      <c r="N83" s="89"/>
    </row>
    <row r="84" spans="1:14" ht="22.5" customHeight="1">
      <c r="A84" s="187" t="s">
        <v>202</v>
      </c>
      <c r="B84" s="187"/>
      <c r="C84" s="187"/>
      <c r="D84" s="187"/>
      <c r="E84" s="187"/>
      <c r="F84" s="187"/>
      <c r="G84" s="187"/>
      <c r="H84" s="105"/>
      <c r="I84" s="109"/>
      <c r="J84" s="110"/>
      <c r="K84" s="192" t="s">
        <v>207</v>
      </c>
      <c r="L84" s="192"/>
      <c r="M84" s="192"/>
      <c r="N84" s="192"/>
    </row>
    <row r="85" spans="1:14" ht="18.75" customHeight="1">
      <c r="A85" s="107"/>
      <c r="B85" s="107"/>
      <c r="C85" s="107"/>
      <c r="D85" s="107"/>
      <c r="E85" s="107"/>
      <c r="F85" s="107"/>
      <c r="G85" s="107"/>
      <c r="H85" s="105"/>
      <c r="I85" s="106" t="s">
        <v>203</v>
      </c>
      <c r="J85" s="100"/>
      <c r="K85" s="186" t="s">
        <v>204</v>
      </c>
      <c r="L85" s="186"/>
      <c r="M85" s="71"/>
      <c r="N85" s="71"/>
    </row>
    <row r="86" spans="1:14" ht="17.25" customHeight="1">
      <c r="A86" s="107"/>
      <c r="B86" s="107"/>
      <c r="C86" s="107"/>
      <c r="D86" s="107"/>
      <c r="E86" s="107"/>
      <c r="F86" s="107"/>
      <c r="G86" s="107"/>
      <c r="H86" s="105"/>
      <c r="I86" s="106"/>
      <c r="J86" s="100" t="s">
        <v>205</v>
      </c>
      <c r="K86" s="71"/>
      <c r="L86" s="71"/>
      <c r="M86" s="71"/>
      <c r="N86" s="71"/>
    </row>
    <row r="87" spans="1:14" ht="24.75" customHeight="1">
      <c r="A87" s="187" t="s">
        <v>3</v>
      </c>
      <c r="B87" s="187"/>
      <c r="C87" s="187"/>
      <c r="D87" s="187"/>
      <c r="E87" s="187"/>
      <c r="F87" s="187"/>
      <c r="G87" s="187"/>
      <c r="H87" s="105"/>
      <c r="I87" s="109"/>
      <c r="J87" s="110"/>
      <c r="K87" s="192" t="s">
        <v>208</v>
      </c>
      <c r="L87" s="192"/>
      <c r="M87" s="192"/>
      <c r="N87" s="192"/>
    </row>
    <row r="88" spans="1:14" ht="22.5" customHeight="1">
      <c r="A88" s="107"/>
      <c r="B88" s="107"/>
      <c r="C88" s="107"/>
      <c r="D88" s="107"/>
      <c r="E88" s="107"/>
      <c r="F88" s="107"/>
      <c r="G88" s="107"/>
      <c r="H88" s="105"/>
      <c r="I88" s="106" t="s">
        <v>203</v>
      </c>
      <c r="J88" s="100"/>
      <c r="K88" s="186" t="s">
        <v>204</v>
      </c>
      <c r="L88" s="186"/>
      <c r="M88" s="71"/>
      <c r="N88" s="71"/>
    </row>
    <row r="89" spans="1:14" ht="21" customHeight="1">
      <c r="A89" s="187"/>
      <c r="B89" s="187"/>
      <c r="C89" s="187"/>
      <c r="D89" s="187"/>
      <c r="E89" s="187"/>
      <c r="F89" s="187"/>
      <c r="G89" s="187"/>
      <c r="H89" s="105"/>
      <c r="I89" s="111"/>
      <c r="J89" s="110"/>
      <c r="K89" s="111"/>
      <c r="L89" s="111"/>
      <c r="M89" s="111"/>
      <c r="N89" s="111"/>
    </row>
    <row r="90" spans="1:14" ht="20.25" customHeight="1">
      <c r="A90" s="107"/>
      <c r="B90" s="107"/>
      <c r="C90" s="107"/>
      <c r="D90" s="107"/>
      <c r="E90" s="107"/>
      <c r="F90" s="107"/>
      <c r="G90" s="107"/>
      <c r="H90" s="108"/>
      <c r="I90" s="111"/>
      <c r="J90" s="108"/>
      <c r="K90" s="111"/>
      <c r="L90" s="111"/>
      <c r="M90" s="111"/>
      <c r="N90" s="111"/>
    </row>
    <row r="91" spans="1:14">
      <c r="A91" s="101"/>
      <c r="B91" s="101"/>
      <c r="C91" s="102"/>
      <c r="D91" s="103"/>
      <c r="E91" s="103"/>
      <c r="F91" s="103"/>
      <c r="G91" s="104"/>
      <c r="H91" s="105"/>
      <c r="I91" s="106"/>
      <c r="J91" s="106"/>
      <c r="K91" s="90"/>
      <c r="L91" s="90"/>
      <c r="M91" s="89"/>
      <c r="N91" s="90"/>
    </row>
    <row r="92" spans="1:14">
      <c r="A92" s="101"/>
      <c r="B92" s="101"/>
      <c r="C92" s="102"/>
      <c r="D92" s="103"/>
      <c r="E92" s="103"/>
      <c r="F92" s="103"/>
      <c r="G92" s="104"/>
      <c r="H92" s="105"/>
      <c r="I92" s="106"/>
      <c r="J92" s="106"/>
      <c r="K92" s="90"/>
      <c r="L92" s="90"/>
      <c r="M92" s="89"/>
      <c r="N92" s="90"/>
    </row>
    <row r="93" spans="1:14">
      <c r="A93" s="101"/>
      <c r="B93" s="101"/>
      <c r="C93" s="102"/>
      <c r="D93" s="103"/>
      <c r="E93" s="103"/>
      <c r="F93" s="103"/>
      <c r="G93" s="104"/>
      <c r="H93" s="105"/>
      <c r="I93" s="106"/>
      <c r="J93" s="106"/>
      <c r="K93" s="90"/>
      <c r="L93" s="90"/>
      <c r="M93" s="89"/>
      <c r="N93" s="90"/>
    </row>
    <row r="94" spans="1:14">
      <c r="A94" s="101"/>
      <c r="B94" s="101"/>
      <c r="C94" s="102"/>
      <c r="D94" s="103"/>
      <c r="E94" s="103"/>
      <c r="F94" s="103"/>
      <c r="G94" s="104"/>
      <c r="H94" s="105"/>
      <c r="I94" s="106"/>
      <c r="J94" s="106"/>
      <c r="K94" s="90"/>
      <c r="L94" s="90"/>
      <c r="M94" s="89"/>
      <c r="N94" s="90"/>
    </row>
  </sheetData>
  <sheetProtection password="E18B" sheet="1" objects="1" scenarios="1" formatCells="0" formatColumns="0" formatRows="0"/>
  <mergeCells count="22">
    <mergeCell ref="A1:N1"/>
    <mergeCell ref="A2:N2"/>
    <mergeCell ref="A3:N3"/>
    <mergeCell ref="A4:N4"/>
    <mergeCell ref="M8:M10"/>
    <mergeCell ref="K9:L9"/>
    <mergeCell ref="K88:L88"/>
    <mergeCell ref="A89:G89"/>
    <mergeCell ref="A5:N5"/>
    <mergeCell ref="N8:N10"/>
    <mergeCell ref="A84:G84"/>
    <mergeCell ref="K84:N84"/>
    <mergeCell ref="A87:G87"/>
    <mergeCell ref="A82:M82"/>
    <mergeCell ref="H8:H10"/>
    <mergeCell ref="K85:L85"/>
    <mergeCell ref="K87:N87"/>
    <mergeCell ref="A11:C11"/>
    <mergeCell ref="I9:J9"/>
    <mergeCell ref="A8:C10"/>
    <mergeCell ref="G8:G10"/>
    <mergeCell ref="I8:L8"/>
  </mergeCells>
  <phoneticPr fontId="21" type="noConversion"/>
  <pageMargins left="0.35433070866141736" right="0.31496062992125984" top="0.6692913385826772" bottom="0.39370078740157483" header="0.35433070866141736" footer="0.15748031496062992"/>
  <pageSetup paperSize="9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G40"/>
  <sheetViews>
    <sheetView topLeftCell="A34" zoomScaleNormal="100" workbookViewId="0">
      <selection activeCell="C48" sqref="C48"/>
    </sheetView>
  </sheetViews>
  <sheetFormatPr defaultRowHeight="15.75"/>
  <cols>
    <col min="1" max="1" width="6.140625" style="26" customWidth="1"/>
    <col min="2" max="2" width="59" style="37" customWidth="1"/>
    <col min="3" max="3" width="29.7109375" style="28" customWidth="1"/>
    <col min="4" max="4" width="9.140625" style="28"/>
    <col min="5" max="5" width="16.5703125" style="28" customWidth="1"/>
    <col min="6" max="16384" width="9.140625" style="28"/>
  </cols>
  <sheetData>
    <row r="1" spans="1:7" ht="20.25" customHeight="1">
      <c r="C1" s="37" t="s">
        <v>125</v>
      </c>
      <c r="D1" s="159"/>
      <c r="E1" s="159"/>
      <c r="F1" s="159"/>
    </row>
    <row r="2" spans="1:7" ht="17.25" customHeight="1">
      <c r="A2" s="116"/>
      <c r="B2" s="117"/>
      <c r="C2" s="116" t="s">
        <v>127</v>
      </c>
      <c r="D2" s="159"/>
      <c r="E2" s="159"/>
      <c r="F2" s="159"/>
    </row>
    <row r="3" spans="1:7" ht="33" customHeight="1">
      <c r="A3" s="119"/>
      <c r="B3" s="118"/>
      <c r="C3" s="120" t="s">
        <v>209</v>
      </c>
      <c r="D3" s="159"/>
      <c r="E3" s="159"/>
      <c r="F3" s="159"/>
    </row>
    <row r="4" spans="1:7" ht="20.25" customHeight="1">
      <c r="A4" s="208"/>
      <c r="B4" s="209"/>
      <c r="C4" s="144" t="s">
        <v>210</v>
      </c>
      <c r="D4" s="159"/>
      <c r="E4" s="159"/>
      <c r="F4" s="159"/>
    </row>
    <row r="5" spans="1:7">
      <c r="B5" s="27"/>
      <c r="C5" s="145" t="s">
        <v>247</v>
      </c>
      <c r="D5" s="159"/>
      <c r="E5" s="159"/>
      <c r="F5" s="159"/>
    </row>
    <row r="6" spans="1:7" s="29" customFormat="1" ht="19.5" customHeight="1">
      <c r="A6" s="210" t="s">
        <v>5</v>
      </c>
      <c r="B6" s="210"/>
      <c r="C6" s="210"/>
      <c r="D6" s="160"/>
      <c r="E6" s="160"/>
      <c r="F6" s="160"/>
    </row>
    <row r="7" spans="1:7" ht="18" customHeight="1">
      <c r="A7" s="211" t="s">
        <v>248</v>
      </c>
      <c r="B7" s="211"/>
      <c r="C7" s="211"/>
      <c r="D7" s="159"/>
      <c r="E7" s="159"/>
      <c r="F7" s="159"/>
    </row>
    <row r="8" spans="1:7" ht="27.75" customHeight="1">
      <c r="A8" s="30" t="s">
        <v>0</v>
      </c>
      <c r="B8" s="31" t="s">
        <v>1</v>
      </c>
      <c r="C8" s="30" t="s">
        <v>19</v>
      </c>
      <c r="D8" s="159"/>
      <c r="E8" s="159"/>
      <c r="F8" s="159"/>
    </row>
    <row r="9" spans="1:7" ht="31.5">
      <c r="A9" s="32">
        <v>1</v>
      </c>
      <c r="B9" s="33" t="s">
        <v>217</v>
      </c>
      <c r="C9" s="121">
        <v>136209.20000000001</v>
      </c>
      <c r="D9" s="159"/>
      <c r="E9" s="161"/>
      <c r="F9" s="159"/>
    </row>
    <row r="10" spans="1:7">
      <c r="A10" s="32">
        <v>2</v>
      </c>
      <c r="B10" s="33" t="s">
        <v>20</v>
      </c>
      <c r="C10" s="121">
        <f>SUM(C11:C13)</f>
        <v>49171.5</v>
      </c>
      <c r="D10" s="159"/>
      <c r="E10" s="159"/>
      <c r="F10" s="159"/>
    </row>
    <row r="11" spans="1:7" ht="47.25">
      <c r="A11" s="35" t="s">
        <v>21</v>
      </c>
      <c r="B11" s="33" t="s">
        <v>218</v>
      </c>
      <c r="C11" s="121">
        <f>ROUND(C9*0.34,1)</f>
        <v>46311.1</v>
      </c>
      <c r="D11" s="159"/>
      <c r="E11" s="159"/>
      <c r="F11" s="159"/>
    </row>
    <row r="12" spans="1:7" ht="47.25">
      <c r="A12" s="35" t="s">
        <v>22</v>
      </c>
      <c r="B12" s="33" t="s">
        <v>220</v>
      </c>
      <c r="C12" s="121">
        <f>ROUND(C9*0.6/100,1)</f>
        <v>817.3</v>
      </c>
      <c r="D12" s="159"/>
      <c r="E12" s="159"/>
      <c r="F12" s="159"/>
    </row>
    <row r="13" spans="1:7" ht="31.5">
      <c r="A13" s="35" t="s">
        <v>214</v>
      </c>
      <c r="B13" s="33" t="s">
        <v>219</v>
      </c>
      <c r="C13" s="121">
        <f>ROUND(C9*1.5/100,1)</f>
        <v>2043.1</v>
      </c>
      <c r="D13" s="159"/>
      <c r="E13" s="159"/>
      <c r="F13" s="159"/>
    </row>
    <row r="14" spans="1:7">
      <c r="A14" s="32">
        <v>3</v>
      </c>
      <c r="B14" s="33" t="s">
        <v>231</v>
      </c>
      <c r="C14" s="122">
        <v>5491.1</v>
      </c>
      <c r="D14" s="159"/>
      <c r="E14" s="159"/>
      <c r="F14" s="159"/>
    </row>
    <row r="15" spans="1:7" ht="31.5">
      <c r="A15" s="32">
        <v>4</v>
      </c>
      <c r="B15" s="33" t="s">
        <v>23</v>
      </c>
      <c r="C15" s="36">
        <v>0</v>
      </c>
      <c r="D15" s="159"/>
      <c r="E15" s="159"/>
      <c r="F15" s="159"/>
    </row>
    <row r="16" spans="1:7">
      <c r="A16" s="32">
        <v>5</v>
      </c>
      <c r="B16" s="33" t="s">
        <v>24</v>
      </c>
      <c r="C16" s="34">
        <f>C18+C19+C20</f>
        <v>4669.2</v>
      </c>
      <c r="D16" s="162"/>
      <c r="E16" s="162"/>
      <c r="F16" s="162"/>
      <c r="G16" s="29"/>
    </row>
    <row r="17" spans="1:6">
      <c r="A17" s="32"/>
      <c r="B17" s="33" t="s">
        <v>25</v>
      </c>
      <c r="C17" s="36"/>
      <c r="D17" s="159"/>
      <c r="E17" s="159"/>
      <c r="F17" s="159"/>
    </row>
    <row r="18" spans="1:6">
      <c r="A18" s="35" t="s">
        <v>26</v>
      </c>
      <c r="B18" s="33" t="s">
        <v>224</v>
      </c>
      <c r="C18" s="34">
        <v>2007.3</v>
      </c>
      <c r="D18" s="159"/>
      <c r="E18" s="163"/>
      <c r="F18" s="163"/>
    </row>
    <row r="19" spans="1:6">
      <c r="A19" s="35" t="s">
        <v>27</v>
      </c>
      <c r="B19" s="33" t="s">
        <v>225</v>
      </c>
      <c r="C19" s="34">
        <v>2410.1</v>
      </c>
      <c r="D19" s="159"/>
      <c r="E19" s="163"/>
      <c r="F19" s="163"/>
    </row>
    <row r="20" spans="1:6">
      <c r="A20" s="35" t="s">
        <v>28</v>
      </c>
      <c r="B20" s="33" t="s">
        <v>230</v>
      </c>
      <c r="C20" s="34">
        <v>251.8</v>
      </c>
      <c r="D20" s="159"/>
      <c r="E20" s="163"/>
      <c r="F20" s="163"/>
    </row>
    <row r="21" spans="1:6" ht="31.5">
      <c r="A21" s="32">
        <v>6</v>
      </c>
      <c r="B21" s="33" t="s">
        <v>126</v>
      </c>
      <c r="C21" s="34">
        <f>F21</f>
        <v>0</v>
      </c>
      <c r="D21" s="159"/>
      <c r="E21" s="163"/>
      <c r="F21" s="163"/>
    </row>
    <row r="22" spans="1:6">
      <c r="A22" s="32">
        <v>7</v>
      </c>
      <c r="B22" s="33" t="s">
        <v>29</v>
      </c>
      <c r="C22" s="34">
        <v>1188.3</v>
      </c>
      <c r="D22" s="159"/>
      <c r="E22" s="163"/>
      <c r="F22" s="163"/>
    </row>
    <row r="23" spans="1:6">
      <c r="A23" s="32">
        <v>8</v>
      </c>
      <c r="B23" s="33" t="s">
        <v>223</v>
      </c>
      <c r="C23" s="36">
        <v>8358.1</v>
      </c>
      <c r="D23" s="159"/>
      <c r="E23" s="159"/>
      <c r="F23" s="159"/>
    </row>
    <row r="24" spans="1:6">
      <c r="A24" s="32">
        <v>9</v>
      </c>
      <c r="B24" s="33" t="s">
        <v>30</v>
      </c>
      <c r="C24" s="122">
        <v>2267.8000000000002</v>
      </c>
      <c r="D24" s="159"/>
      <c r="E24" s="159"/>
      <c r="F24" s="159"/>
    </row>
    <row r="25" spans="1:6" ht="18.75" customHeight="1">
      <c r="A25" s="32">
        <v>10</v>
      </c>
      <c r="B25" s="59" t="s">
        <v>31</v>
      </c>
      <c r="C25" s="122">
        <v>2280</v>
      </c>
      <c r="D25" s="159"/>
      <c r="E25" s="159"/>
      <c r="F25" s="159"/>
    </row>
    <row r="26" spans="1:6" ht="47.25">
      <c r="A26" s="32">
        <v>11</v>
      </c>
      <c r="B26" s="33" t="s">
        <v>222</v>
      </c>
      <c r="C26" s="122">
        <v>4225.3999999999996</v>
      </c>
      <c r="D26" s="159"/>
      <c r="E26" s="163"/>
      <c r="F26" s="163"/>
    </row>
    <row r="27" spans="1:6">
      <c r="A27" s="32">
        <v>12</v>
      </c>
      <c r="B27" s="33" t="s">
        <v>226</v>
      </c>
      <c r="C27" s="121">
        <v>13873.2</v>
      </c>
      <c r="D27" s="159"/>
      <c r="E27" s="163"/>
      <c r="F27" s="163"/>
    </row>
    <row r="28" spans="1:6" ht="31.5">
      <c r="A28" s="32">
        <v>13</v>
      </c>
      <c r="B28" s="33" t="s">
        <v>32</v>
      </c>
      <c r="C28" s="34">
        <v>0</v>
      </c>
      <c r="D28" s="159"/>
      <c r="E28" s="159"/>
      <c r="F28" s="159"/>
    </row>
    <row r="29" spans="1:6" ht="33.75" customHeight="1">
      <c r="A29" s="32">
        <v>14</v>
      </c>
      <c r="B29" s="33" t="s">
        <v>244</v>
      </c>
      <c r="C29" s="34">
        <v>45167.8</v>
      </c>
      <c r="D29" s="159"/>
      <c r="E29" s="159"/>
      <c r="F29" s="159"/>
    </row>
    <row r="30" spans="1:6" ht="31.5">
      <c r="A30" s="32">
        <v>15</v>
      </c>
      <c r="B30" s="33" t="s">
        <v>33</v>
      </c>
      <c r="C30" s="34">
        <v>0</v>
      </c>
      <c r="D30" s="159"/>
      <c r="E30" s="163"/>
      <c r="F30" s="163"/>
    </row>
    <row r="31" spans="1:6">
      <c r="A31" s="32">
        <v>16</v>
      </c>
      <c r="B31" s="33" t="s">
        <v>34</v>
      </c>
      <c r="C31" s="34">
        <v>0</v>
      </c>
      <c r="D31" s="159"/>
      <c r="E31" s="159"/>
      <c r="F31" s="159"/>
    </row>
    <row r="32" spans="1:6">
      <c r="A32" s="32">
        <v>17</v>
      </c>
      <c r="B32" s="33" t="s">
        <v>227</v>
      </c>
      <c r="C32" s="34">
        <v>264.60000000000002</v>
      </c>
      <c r="D32" s="159"/>
      <c r="E32" s="159"/>
      <c r="F32" s="159"/>
    </row>
    <row r="33" spans="1:6">
      <c r="A33" s="32">
        <v>18</v>
      </c>
      <c r="B33" s="33" t="s">
        <v>228</v>
      </c>
      <c r="C33" s="34">
        <v>18263.599999999999</v>
      </c>
      <c r="D33" s="159"/>
      <c r="E33" s="163"/>
      <c r="F33" s="163"/>
    </row>
    <row r="34" spans="1:6">
      <c r="A34" s="32">
        <v>19</v>
      </c>
      <c r="B34" s="33" t="s">
        <v>229</v>
      </c>
      <c r="C34" s="34">
        <v>781.2</v>
      </c>
      <c r="D34" s="159"/>
      <c r="E34" s="163"/>
      <c r="F34" s="163"/>
    </row>
    <row r="35" spans="1:6">
      <c r="A35" s="32">
        <v>20</v>
      </c>
      <c r="B35" s="33" t="s">
        <v>2</v>
      </c>
      <c r="C35" s="34">
        <f>+C9+C10+C14+C15+C16+C21+C22+C23+C24+C25+C26+C27+C28+C29+C30+C31+C32+C33+C34</f>
        <v>292211</v>
      </c>
      <c r="D35" s="159"/>
      <c r="E35" s="159"/>
      <c r="F35" s="159"/>
    </row>
    <row r="36" spans="1:6" ht="31.5">
      <c r="A36" s="32">
        <v>21</v>
      </c>
      <c r="B36" s="33" t="s">
        <v>221</v>
      </c>
      <c r="C36" s="121">
        <v>405970.8</v>
      </c>
      <c r="D36" s="159"/>
      <c r="E36" s="164"/>
      <c r="F36" s="159"/>
    </row>
    <row r="37" spans="1:6" ht="15.75" customHeight="1">
      <c r="A37" s="32">
        <v>22</v>
      </c>
      <c r="B37" s="33" t="s">
        <v>129</v>
      </c>
      <c r="C37" s="34">
        <f>ROUND(C35/C36*100,1)</f>
        <v>72</v>
      </c>
    </row>
    <row r="38" spans="1:6">
      <c r="A38" s="38" t="s">
        <v>3</v>
      </c>
      <c r="C38" s="39" t="s">
        <v>208</v>
      </c>
    </row>
    <row r="39" spans="1:6">
      <c r="A39" s="38"/>
      <c r="C39" s="39"/>
    </row>
    <row r="40" spans="1:6" ht="25.5" customHeight="1">
      <c r="A40" s="38"/>
      <c r="C40" s="39"/>
    </row>
  </sheetData>
  <mergeCells count="3">
    <mergeCell ref="A4:B4"/>
    <mergeCell ref="A6:C6"/>
    <mergeCell ref="A7:C7"/>
  </mergeCells>
  <phoneticPr fontId="0" type="noConversion"/>
  <pageMargins left="0.78740157480314965" right="0.78740157480314965" top="0.59055118110236227" bottom="0.39370078740157483" header="0.51181102362204722" footer="0.51181102362204722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12"/>
  <sheetViews>
    <sheetView topLeftCell="A4" workbookViewId="0">
      <selection activeCell="C7" sqref="C7"/>
    </sheetView>
  </sheetViews>
  <sheetFormatPr defaultRowHeight="15.75"/>
  <cols>
    <col min="1" max="1" width="7.42578125" style="2" customWidth="1"/>
    <col min="2" max="2" width="53.28515625" style="2" customWidth="1"/>
    <col min="3" max="3" width="17.5703125" style="2" customWidth="1"/>
    <col min="4" max="16384" width="9.140625" style="2"/>
  </cols>
  <sheetData>
    <row r="1" spans="1:3" s="24" customFormat="1" ht="62.25" customHeight="1">
      <c r="A1" s="212" t="s">
        <v>249</v>
      </c>
      <c r="B1" s="212"/>
      <c r="C1" s="212"/>
    </row>
    <row r="2" spans="1:3" s="24" customFormat="1" ht="33.75" customHeight="1">
      <c r="A2" s="57"/>
      <c r="B2" s="57"/>
      <c r="C2" s="57"/>
    </row>
    <row r="3" spans="1:3" s="24" customFormat="1" ht="35.25" customHeight="1">
      <c r="A3" s="57"/>
      <c r="B3" s="57"/>
      <c r="C3" s="57"/>
    </row>
    <row r="4" spans="1:3" s="24" customFormat="1" ht="43.5" customHeight="1">
      <c r="A4" s="23" t="s">
        <v>0</v>
      </c>
      <c r="B4" s="23" t="s">
        <v>40</v>
      </c>
      <c r="C4" s="150" t="s">
        <v>252</v>
      </c>
    </row>
    <row r="5" spans="1:3" ht="145.5" customHeight="1">
      <c r="A5" s="40">
        <v>1</v>
      </c>
      <c r="B5" s="61" t="s">
        <v>216</v>
      </c>
      <c r="C5" s="131">
        <v>58731115</v>
      </c>
    </row>
    <row r="6" spans="1:3" ht="27" customHeight="1">
      <c r="A6" s="5">
        <v>2</v>
      </c>
      <c r="B6" s="6" t="s">
        <v>215</v>
      </c>
      <c r="C6" s="131">
        <v>405854739</v>
      </c>
    </row>
    <row r="7" spans="1:3" ht="39.75" customHeight="1">
      <c r="A7" s="5">
        <v>3</v>
      </c>
      <c r="B7" s="6" t="s">
        <v>41</v>
      </c>
      <c r="C7" s="130">
        <f>+ROUND(C5/C6*100,1)</f>
        <v>14.5</v>
      </c>
    </row>
    <row r="12" spans="1:3">
      <c r="A12" s="2" t="s">
        <v>211</v>
      </c>
    </row>
  </sheetData>
  <mergeCells count="1"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O22"/>
  <sheetViews>
    <sheetView topLeftCell="A4" workbookViewId="0">
      <selection activeCell="H13" sqref="H13"/>
    </sheetView>
  </sheetViews>
  <sheetFormatPr defaultRowHeight="15.75"/>
  <cols>
    <col min="1" max="1" width="5.28515625" style="3" customWidth="1"/>
    <col min="2" max="2" width="22.28515625" style="4" customWidth="1"/>
    <col min="3" max="3" width="15.140625" style="2" customWidth="1"/>
    <col min="4" max="4" width="10.140625" style="2" bestFit="1" customWidth="1"/>
    <col min="5" max="5" width="22.28515625" style="2" customWidth="1"/>
    <col min="6" max="6" width="9.140625" style="2"/>
    <col min="7" max="7" width="11.42578125" style="2" customWidth="1"/>
    <col min="8" max="8" width="12.85546875" style="2" customWidth="1"/>
    <col min="9" max="9" width="10.42578125" style="2" customWidth="1"/>
    <col min="10" max="10" width="14.140625" style="2" customWidth="1"/>
    <col min="11" max="11" width="9.140625" style="2"/>
    <col min="12" max="12" width="17.140625" style="2" customWidth="1"/>
    <col min="13" max="13" width="12" style="2" customWidth="1"/>
    <col min="14" max="16384" width="9.140625" style="2"/>
  </cols>
  <sheetData>
    <row r="1" spans="1:13">
      <c r="C1" s="43"/>
      <c r="D1"/>
      <c r="E1"/>
      <c r="F1"/>
      <c r="G1"/>
      <c r="H1"/>
      <c r="I1"/>
    </row>
    <row r="2" spans="1:13">
      <c r="C2" s="43"/>
      <c r="D2"/>
      <c r="E2"/>
      <c r="F2"/>
      <c r="G2"/>
      <c r="H2"/>
      <c r="I2"/>
    </row>
    <row r="3" spans="1:13">
      <c r="C3" s="43"/>
      <c r="D3"/>
      <c r="E3"/>
      <c r="F3"/>
      <c r="G3"/>
      <c r="H3"/>
      <c r="I3"/>
    </row>
    <row r="4" spans="1:13">
      <c r="C4" s="43"/>
      <c r="D4"/>
      <c r="E4"/>
      <c r="F4"/>
      <c r="G4"/>
      <c r="H4"/>
      <c r="I4"/>
    </row>
    <row r="5" spans="1:13">
      <c r="C5" s="43"/>
      <c r="D5"/>
      <c r="E5"/>
      <c r="F5"/>
      <c r="G5"/>
      <c r="H5"/>
      <c r="I5"/>
    </row>
    <row r="6" spans="1:13" ht="29.25" customHeight="1">
      <c r="A6" s="213" t="s">
        <v>212</v>
      </c>
      <c r="B6" s="213"/>
      <c r="C6" s="213"/>
      <c r="D6" s="213"/>
      <c r="E6" s="213"/>
      <c r="F6" s="213"/>
      <c r="G6" s="213"/>
      <c r="H6" s="213"/>
    </row>
    <row r="7" spans="1:13" s="11" customFormat="1" ht="25.5" customHeight="1">
      <c r="A7" s="215" t="s">
        <v>5</v>
      </c>
      <c r="B7" s="215"/>
      <c r="C7" s="215"/>
      <c r="D7" s="215"/>
      <c r="E7" s="215"/>
      <c r="F7" s="215"/>
      <c r="G7" s="215"/>
      <c r="H7" s="215"/>
    </row>
    <row r="8" spans="1:13" s="11" customFormat="1" ht="18.75" customHeight="1">
      <c r="A8" s="216" t="s">
        <v>6</v>
      </c>
      <c r="B8" s="216"/>
      <c r="C8" s="216"/>
      <c r="D8" s="216"/>
      <c r="E8" s="216"/>
      <c r="F8" s="216"/>
      <c r="G8" s="216"/>
      <c r="H8" s="216"/>
    </row>
    <row r="9" spans="1:13" s="11" customFormat="1" ht="26.25" customHeight="1">
      <c r="A9" s="216" t="s">
        <v>118</v>
      </c>
      <c r="B9" s="216"/>
      <c r="C9" s="216"/>
      <c r="D9" s="216"/>
      <c r="E9" s="216"/>
      <c r="F9" s="216"/>
      <c r="G9" s="216"/>
      <c r="H9" s="216"/>
      <c r="K9" s="2"/>
      <c r="L9" s="17"/>
    </row>
    <row r="10" spans="1:13" ht="48" customHeight="1">
      <c r="A10" s="220" t="s">
        <v>0</v>
      </c>
      <c r="B10" s="220" t="s">
        <v>7</v>
      </c>
      <c r="C10" s="220" t="s">
        <v>8</v>
      </c>
      <c r="D10" s="217" t="s">
        <v>9</v>
      </c>
      <c r="E10" s="218"/>
      <c r="F10" s="218"/>
      <c r="G10" s="153"/>
      <c r="H10" s="220" t="s">
        <v>12</v>
      </c>
    </row>
    <row r="11" spans="1:13" ht="118.5" customHeight="1">
      <c r="A11" s="221"/>
      <c r="B11" s="221"/>
      <c r="C11" s="221"/>
      <c r="D11" s="7" t="s">
        <v>10</v>
      </c>
      <c r="E11" s="13" t="s">
        <v>253</v>
      </c>
      <c r="F11" s="7" t="s">
        <v>11</v>
      </c>
      <c r="G11" s="152" t="s">
        <v>254</v>
      </c>
      <c r="H11" s="221"/>
      <c r="J11" s="9" t="s">
        <v>35</v>
      </c>
      <c r="L11" s="9" t="s">
        <v>35</v>
      </c>
    </row>
    <row r="12" spans="1:13" s="3" customFormat="1" ht="31.5" customHeight="1">
      <c r="A12" s="55">
        <v>1</v>
      </c>
      <c r="B12" s="56">
        <v>2</v>
      </c>
      <c r="C12" s="55">
        <v>3</v>
      </c>
      <c r="D12" s="55">
        <v>4</v>
      </c>
      <c r="E12" s="55">
        <v>5</v>
      </c>
      <c r="F12" s="55">
        <v>6</v>
      </c>
      <c r="G12" s="55">
        <v>7</v>
      </c>
      <c r="H12" s="55">
        <v>8</v>
      </c>
      <c r="J12" s="18" t="s">
        <v>37</v>
      </c>
      <c r="K12" s="13" t="s">
        <v>36</v>
      </c>
      <c r="L12" s="1" t="s">
        <v>38</v>
      </c>
      <c r="M12" s="1" t="s">
        <v>39</v>
      </c>
    </row>
    <row r="13" spans="1:13" s="3" customFormat="1" ht="33.75" customHeight="1">
      <c r="A13" s="5">
        <v>1</v>
      </c>
      <c r="B13" s="1" t="s">
        <v>43</v>
      </c>
      <c r="C13" s="19">
        <f>M16</f>
        <v>147.58000000000001</v>
      </c>
      <c r="D13" s="16">
        <v>1586142</v>
      </c>
      <c r="E13" s="16">
        <f>D13*30%</f>
        <v>475843</v>
      </c>
      <c r="F13" s="16">
        <f>+D13*0.3</f>
        <v>475843</v>
      </c>
      <c r="G13" s="16">
        <v>0</v>
      </c>
      <c r="H13" s="54">
        <f>ROUND(M13,1)</f>
        <v>286.60000000000002</v>
      </c>
      <c r="J13" s="16">
        <f>SUM(D13:F13)</f>
        <v>2537828</v>
      </c>
      <c r="K13" s="19">
        <f>C13</f>
        <v>147.58000000000001</v>
      </c>
      <c r="L13" s="20">
        <f>+J13/K13</f>
        <v>17196.29</v>
      </c>
      <c r="M13" s="19">
        <f>+L13/60</f>
        <v>286.60000000000002</v>
      </c>
    </row>
    <row r="14" spans="1:13" s="3" customFormat="1" ht="35.25" customHeight="1">
      <c r="A14" s="5">
        <v>2</v>
      </c>
      <c r="B14" s="1" t="s">
        <v>50</v>
      </c>
      <c r="C14" s="19">
        <f>M16</f>
        <v>147.58000000000001</v>
      </c>
      <c r="D14" s="16">
        <v>2102974</v>
      </c>
      <c r="E14" s="16">
        <f>D14*30%</f>
        <v>630892</v>
      </c>
      <c r="F14" s="16">
        <f>+D14*0.3</f>
        <v>630892</v>
      </c>
      <c r="G14" s="16">
        <f>I19*15%</f>
        <v>176623</v>
      </c>
      <c r="H14" s="54">
        <f>ROUND(M14,1)</f>
        <v>399.9</v>
      </c>
      <c r="J14" s="16">
        <f>SUM(D14:G14)</f>
        <v>3541381</v>
      </c>
      <c r="K14" s="19">
        <f>C14</f>
        <v>147.58000000000001</v>
      </c>
      <c r="L14" s="20">
        <f>+J14/K14</f>
        <v>23996.35</v>
      </c>
      <c r="M14" s="19">
        <f>+L14/60</f>
        <v>399.94</v>
      </c>
    </row>
    <row r="15" spans="1:13" s="3" customFormat="1">
      <c r="A15" s="10"/>
      <c r="B15" s="14"/>
      <c r="C15" s="10"/>
      <c r="D15" s="10"/>
      <c r="E15" s="10"/>
      <c r="F15" s="10"/>
      <c r="G15" s="10"/>
      <c r="H15" s="10"/>
    </row>
    <row r="16" spans="1:13" s="3" customFormat="1" ht="47.25">
      <c r="A16" s="10"/>
      <c r="B16" s="66" t="s">
        <v>3</v>
      </c>
      <c r="C16" s="2"/>
      <c r="D16" s="2"/>
      <c r="E16" s="2" t="s">
        <v>208</v>
      </c>
      <c r="F16" s="10"/>
      <c r="G16" s="10"/>
      <c r="H16" s="10"/>
      <c r="J16" s="146" t="s">
        <v>251</v>
      </c>
      <c r="K16" s="149">
        <v>1771</v>
      </c>
      <c r="L16" s="147">
        <v>12</v>
      </c>
      <c r="M16" s="148">
        <f>K16/L16</f>
        <v>147.58000000000001</v>
      </c>
    </row>
    <row r="17" spans="1:15" s="3" customFormat="1">
      <c r="A17" s="10"/>
      <c r="B17" s="14"/>
      <c r="C17" s="10"/>
      <c r="D17" s="10"/>
      <c r="E17" s="10"/>
      <c r="F17" s="10"/>
      <c r="G17" s="10"/>
      <c r="H17" s="10"/>
    </row>
    <row r="18" spans="1:15">
      <c r="A18" s="8"/>
      <c r="F18" s="214"/>
      <c r="G18" s="214"/>
      <c r="H18" s="214"/>
      <c r="J18" s="2" t="s">
        <v>245</v>
      </c>
    </row>
    <row r="19" spans="1:15" ht="33" customHeight="1">
      <c r="A19" s="8"/>
      <c r="F19" s="214"/>
      <c r="G19" s="214"/>
      <c r="H19" s="214"/>
      <c r="I19" s="155">
        <v>1177484</v>
      </c>
      <c r="J19" s="219" t="s">
        <v>255</v>
      </c>
      <c r="K19" s="219"/>
      <c r="L19" s="219"/>
      <c r="M19" s="219"/>
      <c r="N19" s="219"/>
      <c r="O19" s="219"/>
    </row>
    <row r="20" spans="1:15" ht="18.75">
      <c r="A20" s="67"/>
      <c r="B20" s="66"/>
      <c r="I20" s="154"/>
    </row>
    <row r="21" spans="1:15">
      <c r="J21" s="2" t="s">
        <v>246</v>
      </c>
    </row>
    <row r="22" spans="1:15">
      <c r="J22" s="2" t="s">
        <v>250</v>
      </c>
    </row>
  </sheetData>
  <mergeCells count="12">
    <mergeCell ref="J19:O19"/>
    <mergeCell ref="F19:H19"/>
    <mergeCell ref="H10:H11"/>
    <mergeCell ref="A10:A11"/>
    <mergeCell ref="B10:B11"/>
    <mergeCell ref="C10:C11"/>
    <mergeCell ref="A6:H6"/>
    <mergeCell ref="F18:H18"/>
    <mergeCell ref="A7:H7"/>
    <mergeCell ref="A8:H8"/>
    <mergeCell ref="A9:H9"/>
    <mergeCell ref="D10:F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J51"/>
  <sheetViews>
    <sheetView workbookViewId="0">
      <selection activeCell="H26" sqref="H26"/>
    </sheetView>
  </sheetViews>
  <sheetFormatPr defaultRowHeight="15.75"/>
  <cols>
    <col min="1" max="1" width="6.140625" style="3" customWidth="1"/>
    <col min="2" max="2" width="28.7109375" style="4" customWidth="1"/>
    <col min="3" max="3" width="8.7109375" style="2" customWidth="1"/>
    <col min="4" max="4" width="17.140625" style="2" customWidth="1"/>
    <col min="5" max="5" width="14.140625" style="2" customWidth="1"/>
    <col min="6" max="6" width="11.85546875" style="2" customWidth="1"/>
    <col min="7" max="16384" width="9.140625" style="2"/>
  </cols>
  <sheetData>
    <row r="2" spans="1:10" ht="21.75" customHeight="1">
      <c r="B2" s="222" t="s">
        <v>209</v>
      </c>
      <c r="C2" s="223"/>
      <c r="D2" s="223"/>
      <c r="E2" s="223"/>
      <c r="F2" s="223"/>
      <c r="G2"/>
    </row>
    <row r="3" spans="1:10" s="11" customFormat="1" ht="15" customHeight="1">
      <c r="A3" s="215" t="s">
        <v>5</v>
      </c>
      <c r="B3" s="215"/>
      <c r="C3" s="215"/>
      <c r="D3" s="215"/>
      <c r="E3" s="215"/>
      <c r="F3" s="215"/>
    </row>
    <row r="4" spans="1:10" s="11" customFormat="1" ht="26.25" customHeight="1">
      <c r="A4" s="216" t="s">
        <v>13</v>
      </c>
      <c r="B4" s="216"/>
      <c r="C4" s="216"/>
      <c r="D4" s="216"/>
      <c r="E4" s="216"/>
      <c r="F4" s="216"/>
    </row>
    <row r="5" spans="1:10" s="11" customFormat="1" ht="26.25" customHeight="1">
      <c r="A5" s="216" t="s">
        <v>51</v>
      </c>
      <c r="B5" s="216"/>
      <c r="C5" s="216"/>
      <c r="D5" s="216"/>
      <c r="E5" s="216"/>
      <c r="F5" s="216"/>
      <c r="G5" s="21"/>
    </row>
    <row r="6" spans="1:10" ht="29.25" customHeight="1">
      <c r="A6" s="236" t="s">
        <v>117</v>
      </c>
      <c r="B6" s="236"/>
      <c r="C6" s="236"/>
      <c r="D6" s="236"/>
      <c r="E6" s="236"/>
      <c r="F6" s="236"/>
      <c r="G6" s="22"/>
    </row>
    <row r="7" spans="1:10" ht="92.25" customHeight="1">
      <c r="A7" s="12" t="s">
        <v>0</v>
      </c>
      <c r="B7" s="12" t="s">
        <v>14</v>
      </c>
      <c r="C7" s="12" t="s">
        <v>15</v>
      </c>
      <c r="D7" s="7" t="s">
        <v>7</v>
      </c>
      <c r="E7" s="15" t="s">
        <v>16</v>
      </c>
      <c r="F7" s="15" t="s">
        <v>17</v>
      </c>
    </row>
    <row r="8" spans="1:10" s="3" customFormat="1">
      <c r="A8" s="5">
        <v>1</v>
      </c>
      <c r="B8" s="1">
        <v>2</v>
      </c>
      <c r="C8" s="5">
        <v>3</v>
      </c>
      <c r="D8" s="5">
        <v>4</v>
      </c>
      <c r="E8" s="5">
        <v>5</v>
      </c>
      <c r="F8" s="5">
        <v>6</v>
      </c>
      <c r="G8"/>
      <c r="H8"/>
      <c r="I8"/>
    </row>
    <row r="9" spans="1:10" s="3" customFormat="1" ht="25.5" customHeight="1">
      <c r="A9" s="44" t="s">
        <v>81</v>
      </c>
      <c r="B9" s="224" t="s">
        <v>82</v>
      </c>
      <c r="C9" s="225"/>
      <c r="D9" s="225"/>
      <c r="E9" s="225"/>
      <c r="F9" s="226"/>
      <c r="G9" s="69"/>
      <c r="H9"/>
      <c r="I9"/>
    </row>
    <row r="10" spans="1:10" s="3" customFormat="1">
      <c r="A10" s="127" t="s">
        <v>83</v>
      </c>
      <c r="B10" s="45" t="s">
        <v>84</v>
      </c>
      <c r="C10" s="47">
        <v>42</v>
      </c>
      <c r="D10" s="1" t="s">
        <v>43</v>
      </c>
      <c r="E10" s="25">
        <f>+'з.пл. за 1 мин. '!H13</f>
        <v>286.60000000000002</v>
      </c>
      <c r="F10" s="25">
        <f>+C10*E10</f>
        <v>12037.2</v>
      </c>
      <c r="G10" s="60"/>
    </row>
    <row r="11" spans="1:10" s="3" customFormat="1">
      <c r="A11" s="127" t="s">
        <v>85</v>
      </c>
      <c r="B11" s="45" t="s">
        <v>86</v>
      </c>
      <c r="C11" s="47">
        <v>70</v>
      </c>
      <c r="D11" s="1" t="s">
        <v>43</v>
      </c>
      <c r="E11" s="25">
        <f>+'з.пл. за 1 мин. '!H13</f>
        <v>286.60000000000002</v>
      </c>
      <c r="F11" s="25">
        <f t="shared" ref="F11:F22" si="0">+C11*E11</f>
        <v>20062</v>
      </c>
      <c r="G11" s="60"/>
    </row>
    <row r="12" spans="1:10" s="3" customFormat="1" ht="49.5" customHeight="1">
      <c r="A12" s="127" t="s">
        <v>87</v>
      </c>
      <c r="B12" s="45" t="s">
        <v>88</v>
      </c>
      <c r="C12" s="5">
        <v>84</v>
      </c>
      <c r="D12" s="1" t="s">
        <v>43</v>
      </c>
      <c r="E12" s="25">
        <f>+'з.пл. за 1 мин. '!H13</f>
        <v>286.60000000000002</v>
      </c>
      <c r="F12" s="25">
        <f t="shared" si="0"/>
        <v>24074.400000000001</v>
      </c>
      <c r="G12" s="60"/>
    </row>
    <row r="13" spans="1:10" s="3" customFormat="1" ht="48" customHeight="1">
      <c r="A13" s="127" t="s">
        <v>89</v>
      </c>
      <c r="B13" s="45" t="s">
        <v>90</v>
      </c>
      <c r="C13" s="5">
        <v>105</v>
      </c>
      <c r="D13" s="1" t="s">
        <v>43</v>
      </c>
      <c r="E13" s="25">
        <f>+'з.пл. за 1 мин. '!H13</f>
        <v>286.60000000000002</v>
      </c>
      <c r="F13" s="25">
        <f t="shared" si="0"/>
        <v>30093</v>
      </c>
      <c r="G13" s="26"/>
    </row>
    <row r="14" spans="1:10" s="3" customFormat="1">
      <c r="A14" s="127" t="s">
        <v>91</v>
      </c>
      <c r="B14" s="53" t="s">
        <v>93</v>
      </c>
      <c r="C14" s="5">
        <v>84</v>
      </c>
      <c r="D14" s="1" t="s">
        <v>43</v>
      </c>
      <c r="E14" s="25">
        <f>+'з.пл. за 1 мин. '!H13</f>
        <v>286.60000000000002</v>
      </c>
      <c r="F14" s="25">
        <f t="shared" si="0"/>
        <v>24074.400000000001</v>
      </c>
      <c r="G14" s="60"/>
    </row>
    <row r="15" spans="1:10" s="3" customFormat="1">
      <c r="A15" s="127" t="s">
        <v>92</v>
      </c>
      <c r="B15" s="53" t="s">
        <v>94</v>
      </c>
      <c r="C15" s="5">
        <v>140</v>
      </c>
      <c r="D15" s="1" t="s">
        <v>43</v>
      </c>
      <c r="E15" s="25">
        <f>+'з.пл. за 1 мин. '!H13</f>
        <v>286.60000000000002</v>
      </c>
      <c r="F15" s="25">
        <f t="shared" si="0"/>
        <v>40124</v>
      </c>
      <c r="G15" s="26"/>
    </row>
    <row r="16" spans="1:10" s="3" customFormat="1" ht="27" customHeight="1">
      <c r="A16" s="46" t="s">
        <v>95</v>
      </c>
      <c r="B16" s="227" t="s">
        <v>96</v>
      </c>
      <c r="C16" s="228"/>
      <c r="D16" s="228"/>
      <c r="E16" s="228"/>
      <c r="F16" s="229"/>
      <c r="G16" s="69"/>
      <c r="H16"/>
      <c r="I16"/>
      <c r="J16"/>
    </row>
    <row r="17" spans="1:9" s="3" customFormat="1" ht="31.5">
      <c r="A17" s="127" t="s">
        <v>97</v>
      </c>
      <c r="B17" s="45" t="s">
        <v>42</v>
      </c>
      <c r="C17" s="5">
        <v>105</v>
      </c>
      <c r="D17" s="1" t="s">
        <v>43</v>
      </c>
      <c r="E17" s="25">
        <f>+'з.пл. за 1 мин. '!H13</f>
        <v>286.60000000000002</v>
      </c>
      <c r="F17" s="25">
        <f t="shared" si="0"/>
        <v>30093</v>
      </c>
      <c r="G17"/>
      <c r="H17"/>
      <c r="I17"/>
    </row>
    <row r="18" spans="1:9" s="3" customFormat="1" ht="33" customHeight="1">
      <c r="A18" s="127" t="s">
        <v>98</v>
      </c>
      <c r="B18" s="45" t="s">
        <v>99</v>
      </c>
      <c r="C18" s="5">
        <v>140</v>
      </c>
      <c r="D18" s="1" t="s">
        <v>43</v>
      </c>
      <c r="E18" s="25">
        <f>+'з.пл. за 1 мин. '!H13</f>
        <v>286.60000000000002</v>
      </c>
      <c r="F18" s="25">
        <f t="shared" si="0"/>
        <v>40124</v>
      </c>
      <c r="G18"/>
      <c r="H18"/>
      <c r="I18"/>
    </row>
    <row r="19" spans="1:9" s="3" customFormat="1" ht="30.75" customHeight="1">
      <c r="A19" s="127" t="s">
        <v>100</v>
      </c>
      <c r="B19" s="45" t="s">
        <v>101</v>
      </c>
      <c r="C19" s="5">
        <v>60</v>
      </c>
      <c r="D19" s="1" t="s">
        <v>43</v>
      </c>
      <c r="E19" s="25">
        <f>+'з.пл. за 1 мин. '!H13</f>
        <v>286.60000000000002</v>
      </c>
      <c r="F19" s="25">
        <f t="shared" si="0"/>
        <v>17196</v>
      </c>
      <c r="G19"/>
      <c r="H19"/>
      <c r="I19"/>
    </row>
    <row r="20" spans="1:9" s="3" customFormat="1" ht="29.25" customHeight="1">
      <c r="A20" s="46" t="s">
        <v>102</v>
      </c>
      <c r="B20" s="52" t="s">
        <v>103</v>
      </c>
      <c r="C20" s="5">
        <v>56</v>
      </c>
      <c r="D20" s="1" t="s">
        <v>43</v>
      </c>
      <c r="E20" s="25">
        <f>+'з.пл. за 1 мин. '!H13</f>
        <v>286.60000000000002</v>
      </c>
      <c r="F20" s="25">
        <f t="shared" si="0"/>
        <v>16049.6</v>
      </c>
      <c r="G20" s="69"/>
      <c r="H20"/>
      <c r="I20"/>
    </row>
    <row r="21" spans="1:9" s="3" customFormat="1" ht="33" customHeight="1">
      <c r="A21" s="46" t="s">
        <v>104</v>
      </c>
      <c r="B21" s="230" t="s">
        <v>105</v>
      </c>
      <c r="C21" s="231"/>
      <c r="D21" s="231"/>
      <c r="E21" s="231"/>
      <c r="F21" s="232"/>
      <c r="G21" s="69"/>
      <c r="H21"/>
      <c r="I21"/>
    </row>
    <row r="22" spans="1:9" s="3" customFormat="1" ht="54.75" customHeight="1">
      <c r="A22" s="127" t="s">
        <v>106</v>
      </c>
      <c r="B22" s="45" t="s">
        <v>107</v>
      </c>
      <c r="C22" s="5">
        <v>127</v>
      </c>
      <c r="D22" s="1" t="s">
        <v>43</v>
      </c>
      <c r="E22" s="25">
        <f>+'з.пл. за 1 мин. '!H13</f>
        <v>286.60000000000002</v>
      </c>
      <c r="F22" s="25">
        <f t="shared" si="0"/>
        <v>36398.199999999997</v>
      </c>
      <c r="G22" s="60"/>
    </row>
    <row r="23" spans="1:9" s="3" customFormat="1" ht="51.75" customHeight="1">
      <c r="A23" s="127" t="s">
        <v>108</v>
      </c>
      <c r="B23" s="45" t="s">
        <v>109</v>
      </c>
      <c r="C23" s="5">
        <v>175</v>
      </c>
      <c r="D23" s="1" t="s">
        <v>43</v>
      </c>
      <c r="E23" s="25">
        <f>+'з.пл. за 1 мин. '!H13</f>
        <v>286.60000000000002</v>
      </c>
      <c r="F23" s="25">
        <f>+C23*E23</f>
        <v>50155</v>
      </c>
      <c r="G23" s="69"/>
      <c r="H23"/>
      <c r="I23"/>
    </row>
    <row r="24" spans="1:9" s="3" customFormat="1" ht="42.75" customHeight="1">
      <c r="A24" s="46" t="s">
        <v>110</v>
      </c>
      <c r="B24" s="233" t="s">
        <v>111</v>
      </c>
      <c r="C24" s="234"/>
      <c r="D24" s="234"/>
      <c r="E24" s="234"/>
      <c r="F24" s="235"/>
      <c r="G24" s="69"/>
      <c r="H24"/>
      <c r="I24"/>
    </row>
    <row r="25" spans="1:9" s="3" customFormat="1" ht="49.5" customHeight="1">
      <c r="A25" s="127" t="s">
        <v>112</v>
      </c>
      <c r="B25" s="45" t="s">
        <v>107</v>
      </c>
      <c r="C25" s="5">
        <v>100</v>
      </c>
      <c r="D25" s="1" t="s">
        <v>43</v>
      </c>
      <c r="E25" s="25">
        <f>+'з.пл. за 1 мин. '!H13</f>
        <v>286.60000000000002</v>
      </c>
      <c r="F25" s="25">
        <f>+C25*E25</f>
        <v>28660</v>
      </c>
      <c r="G25" s="69"/>
      <c r="H25"/>
      <c r="I25"/>
    </row>
    <row r="26" spans="1:9" s="3" customFormat="1" ht="51.75" customHeight="1">
      <c r="A26" s="127" t="s">
        <v>113</v>
      </c>
      <c r="B26" s="45" t="s">
        <v>109</v>
      </c>
      <c r="C26" s="5">
        <v>150</v>
      </c>
      <c r="D26" s="1" t="s">
        <v>43</v>
      </c>
      <c r="E26" s="25">
        <f>+'з.пл. за 1 мин. '!H13</f>
        <v>286.60000000000002</v>
      </c>
      <c r="F26" s="25">
        <f>+C26*E26</f>
        <v>42990</v>
      </c>
      <c r="G26" s="60"/>
    </row>
    <row r="27" spans="1:9" s="3" customFormat="1" ht="42.75" customHeight="1">
      <c r="A27" s="51" t="s">
        <v>114</v>
      </c>
      <c r="B27" s="52" t="s">
        <v>119</v>
      </c>
      <c r="C27" s="5">
        <v>4</v>
      </c>
      <c r="D27" s="1" t="s">
        <v>43</v>
      </c>
      <c r="E27" s="25">
        <f>+'з.пл. за 1 мин. '!H13</f>
        <v>286.60000000000002</v>
      </c>
      <c r="F27" s="25">
        <f>+C27*E27</f>
        <v>1146.4000000000001</v>
      </c>
      <c r="G27" s="26"/>
    </row>
    <row r="28" spans="1:9" s="3" customFormat="1" ht="28.5">
      <c r="A28" s="51" t="s">
        <v>115</v>
      </c>
      <c r="B28" s="52" t="s">
        <v>116</v>
      </c>
      <c r="C28" s="5">
        <v>84</v>
      </c>
      <c r="D28" s="1" t="s">
        <v>43</v>
      </c>
      <c r="E28" s="25">
        <f>+'з.пл. за 1 мин. '!H13</f>
        <v>286.60000000000002</v>
      </c>
      <c r="F28" s="25">
        <f>+C28*E28</f>
        <v>24074.400000000001</v>
      </c>
      <c r="G28" s="60"/>
    </row>
    <row r="29" spans="1:9" s="3" customFormat="1">
      <c r="A29" s="10"/>
      <c r="B29" s="14"/>
      <c r="C29" s="10"/>
      <c r="D29" s="10"/>
      <c r="E29" s="10"/>
      <c r="F29" s="10"/>
    </row>
    <row r="30" spans="1:9" s="3" customFormat="1">
      <c r="A30" s="10"/>
      <c r="B30" s="14"/>
      <c r="C30" s="10"/>
      <c r="D30" s="10"/>
      <c r="E30" s="10"/>
      <c r="F30" s="10"/>
      <c r="G30" s="60"/>
    </row>
    <row r="31" spans="1:9" s="3" customFormat="1">
      <c r="A31" s="10"/>
      <c r="B31" s="65" t="s">
        <v>80</v>
      </c>
      <c r="C31" s="10"/>
      <c r="D31" s="10"/>
      <c r="E31" s="58" t="s">
        <v>208</v>
      </c>
      <c r="F31" s="10"/>
      <c r="G31" s="26"/>
    </row>
    <row r="32" spans="1:9" s="3" customFormat="1">
      <c r="A32" s="10"/>
      <c r="B32" s="14"/>
      <c r="C32" s="10"/>
      <c r="D32" s="10"/>
      <c r="E32" s="10"/>
      <c r="F32" s="10"/>
      <c r="G32" s="60"/>
    </row>
    <row r="33" spans="1:7" s="3" customFormat="1">
      <c r="A33" s="10"/>
      <c r="B33" s="14"/>
      <c r="C33" s="10"/>
      <c r="D33" s="10"/>
      <c r="E33" s="10"/>
      <c r="F33" s="10"/>
      <c r="G33" s="26"/>
    </row>
    <row r="34" spans="1:7" s="3" customFormat="1">
      <c r="A34" s="10"/>
      <c r="B34" s="14"/>
      <c r="C34" s="10"/>
      <c r="D34" s="10"/>
      <c r="E34" s="10"/>
      <c r="F34" s="10"/>
      <c r="G34" s="60"/>
    </row>
    <row r="35" spans="1:7" s="3" customFormat="1">
      <c r="A35" s="10"/>
      <c r="B35" s="14"/>
      <c r="C35" s="10"/>
      <c r="D35" s="10"/>
      <c r="E35" s="10"/>
      <c r="F35" s="10"/>
      <c r="G35" s="26"/>
    </row>
    <row r="36" spans="1:7" s="3" customFormat="1">
      <c r="A36" s="10"/>
      <c r="B36" s="14"/>
      <c r="C36" s="10"/>
      <c r="D36" s="10"/>
      <c r="E36" s="10"/>
      <c r="F36" s="10"/>
      <c r="G36" s="60"/>
    </row>
    <row r="37" spans="1:7" s="3" customFormat="1">
      <c r="A37" s="10"/>
      <c r="B37" s="14"/>
      <c r="C37" s="10"/>
      <c r="D37" s="10"/>
      <c r="E37" s="10"/>
      <c r="F37" s="10"/>
      <c r="G37" s="26"/>
    </row>
    <row r="38" spans="1:7" s="3" customFormat="1">
      <c r="A38" s="10"/>
      <c r="B38" s="14"/>
      <c r="C38" s="10"/>
      <c r="D38" s="10"/>
      <c r="E38" s="10"/>
      <c r="F38" s="10"/>
      <c r="G38" s="60"/>
    </row>
    <row r="39" spans="1:7" s="3" customFormat="1">
      <c r="A39" s="10"/>
      <c r="B39" s="14"/>
      <c r="C39" s="10"/>
      <c r="D39" s="10"/>
      <c r="E39" s="10"/>
      <c r="F39" s="10"/>
      <c r="G39" s="26"/>
    </row>
    <row r="40" spans="1:7" s="3" customFormat="1">
      <c r="A40" s="10"/>
      <c r="B40" s="14"/>
      <c r="C40" s="10"/>
      <c r="D40" s="10"/>
      <c r="E40" s="10"/>
      <c r="F40" s="10"/>
      <c r="G40" s="60"/>
    </row>
    <row r="41" spans="1:7" s="3" customFormat="1">
      <c r="A41" s="10"/>
      <c r="B41" s="14"/>
      <c r="C41" s="10"/>
      <c r="D41" s="10"/>
      <c r="E41" s="10"/>
      <c r="F41" s="10"/>
      <c r="G41" s="26"/>
    </row>
    <row r="42" spans="1:7" s="3" customFormat="1">
      <c r="A42" s="10"/>
      <c r="B42" s="14"/>
      <c r="C42" s="10"/>
      <c r="D42" s="10"/>
      <c r="E42" s="10"/>
      <c r="F42" s="10"/>
      <c r="G42" s="60"/>
    </row>
    <row r="43" spans="1:7" s="3" customFormat="1">
      <c r="A43" s="10"/>
      <c r="B43" s="14"/>
      <c r="C43" s="10"/>
      <c r="D43" s="10"/>
      <c r="E43" s="10"/>
      <c r="F43" s="10"/>
    </row>
    <row r="44" spans="1:7" s="3" customFormat="1">
      <c r="A44" s="10"/>
      <c r="B44" s="14"/>
      <c r="C44" s="10"/>
      <c r="D44" s="10"/>
      <c r="E44" s="10"/>
      <c r="F44" s="10"/>
    </row>
    <row r="45" spans="1:7" s="3" customFormat="1">
      <c r="A45" s="10"/>
      <c r="B45" s="14"/>
      <c r="C45" s="10"/>
      <c r="D45" s="10"/>
      <c r="E45" s="10"/>
      <c r="F45" s="10"/>
    </row>
    <row r="46" spans="1:7" s="3" customFormat="1">
      <c r="A46" s="10"/>
      <c r="B46" s="14"/>
      <c r="C46" s="10"/>
      <c r="D46" s="10"/>
      <c r="E46" s="10"/>
      <c r="F46" s="10"/>
    </row>
    <row r="47" spans="1:7" s="3" customFormat="1">
      <c r="A47" s="10"/>
      <c r="B47" s="14"/>
      <c r="C47" s="10"/>
      <c r="D47" s="10"/>
      <c r="E47" s="10"/>
      <c r="F47" s="10"/>
    </row>
    <row r="48" spans="1:7" s="3" customFormat="1">
      <c r="A48" s="10"/>
      <c r="B48" s="14"/>
      <c r="C48" s="10"/>
      <c r="D48" s="10"/>
      <c r="E48" s="10"/>
      <c r="F48" s="10"/>
    </row>
    <row r="49" spans="1:6" s="3" customFormat="1">
      <c r="A49" s="10"/>
      <c r="B49" s="14"/>
      <c r="C49" s="10"/>
      <c r="D49" s="10"/>
      <c r="E49" s="10"/>
      <c r="F49" s="10"/>
    </row>
    <row r="50" spans="1:6">
      <c r="A50" s="8"/>
      <c r="F50" s="9"/>
    </row>
    <row r="51" spans="1:6" ht="25.5" customHeight="1">
      <c r="A51" s="8"/>
      <c r="F51" s="3"/>
    </row>
  </sheetData>
  <mergeCells count="9">
    <mergeCell ref="B2:F2"/>
    <mergeCell ref="B9:F9"/>
    <mergeCell ref="B16:F16"/>
    <mergeCell ref="B21:F21"/>
    <mergeCell ref="B24:F24"/>
    <mergeCell ref="A3:F3"/>
    <mergeCell ref="A4:F4"/>
    <mergeCell ref="A5:F5"/>
    <mergeCell ref="A6:F6"/>
  </mergeCells>
  <phoneticPr fontId="0" type="noConversion"/>
  <pageMargins left="0.78740157480314965" right="0.78740157480314965" top="0.59055118110236227" bottom="0.39370078740157483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3"/>
  <sheetViews>
    <sheetView topLeftCell="A28" workbookViewId="0">
      <selection activeCell="H52" sqref="H52"/>
    </sheetView>
  </sheetViews>
  <sheetFormatPr defaultRowHeight="15.75"/>
  <cols>
    <col min="1" max="1" width="6.85546875" style="3" customWidth="1"/>
    <col min="2" max="2" width="28" style="4" customWidth="1"/>
    <col min="3" max="3" width="8.7109375" style="2" customWidth="1"/>
    <col min="4" max="4" width="17.140625" style="2" customWidth="1"/>
    <col min="5" max="5" width="14.140625" style="2" customWidth="1"/>
    <col min="6" max="6" width="11.85546875" style="2" customWidth="1"/>
    <col min="7" max="16384" width="9.140625" style="2"/>
  </cols>
  <sheetData>
    <row r="1" spans="1:9">
      <c r="C1" s="43"/>
      <c r="D1"/>
      <c r="E1"/>
      <c r="F1"/>
      <c r="G1"/>
    </row>
    <row r="2" spans="1:9">
      <c r="B2" s="237" t="s">
        <v>213</v>
      </c>
      <c r="C2" s="238"/>
      <c r="D2" s="238"/>
      <c r="E2" s="238"/>
      <c r="F2" s="238"/>
      <c r="G2"/>
    </row>
    <row r="3" spans="1:9" s="11" customFormat="1" ht="20.25" customHeight="1">
      <c r="A3" s="215" t="s">
        <v>5</v>
      </c>
      <c r="B3" s="215"/>
      <c r="C3" s="215"/>
      <c r="D3" s="215"/>
      <c r="E3" s="215"/>
      <c r="F3" s="215"/>
    </row>
    <row r="4" spans="1:9" s="11" customFormat="1" ht="16.5" customHeight="1">
      <c r="A4" s="216" t="s">
        <v>13</v>
      </c>
      <c r="B4" s="216"/>
      <c r="C4" s="216"/>
      <c r="D4" s="216"/>
      <c r="E4" s="216"/>
      <c r="F4" s="216"/>
    </row>
    <row r="5" spans="1:9" s="11" customFormat="1" ht="18" customHeight="1">
      <c r="A5" s="216" t="s">
        <v>51</v>
      </c>
      <c r="B5" s="216"/>
      <c r="C5" s="216"/>
      <c r="D5" s="216"/>
      <c r="E5" s="216"/>
      <c r="F5" s="216"/>
      <c r="G5" s="21"/>
    </row>
    <row r="6" spans="1:9" ht="29.25" customHeight="1">
      <c r="A6" s="236" t="s">
        <v>55</v>
      </c>
      <c r="B6" s="236"/>
      <c r="C6" s="236"/>
      <c r="D6" s="236"/>
      <c r="E6" s="236"/>
      <c r="F6" s="236"/>
      <c r="G6" s="22"/>
    </row>
    <row r="7" spans="1:9" ht="93" customHeight="1">
      <c r="A7" s="12" t="s">
        <v>0</v>
      </c>
      <c r="B7" s="12" t="s">
        <v>14</v>
      </c>
      <c r="C7" s="12" t="s">
        <v>15</v>
      </c>
      <c r="D7" s="7" t="s">
        <v>7</v>
      </c>
      <c r="E7" s="15" t="s">
        <v>16</v>
      </c>
      <c r="F7" s="15" t="s">
        <v>17</v>
      </c>
    </row>
    <row r="8" spans="1:9" s="3" customFormat="1" ht="13.5" customHeight="1">
      <c r="A8" s="63">
        <v>1</v>
      </c>
      <c r="B8" s="64">
        <v>2</v>
      </c>
      <c r="C8" s="63">
        <v>3</v>
      </c>
      <c r="D8" s="63">
        <v>4</v>
      </c>
      <c r="E8" s="63">
        <v>5</v>
      </c>
      <c r="F8" s="63">
        <v>6</v>
      </c>
    </row>
    <row r="9" spans="1:9" s="3" customFormat="1" ht="33" customHeight="1">
      <c r="A9" s="62" t="s">
        <v>52</v>
      </c>
      <c r="B9" s="233" t="s">
        <v>53</v>
      </c>
      <c r="C9" s="234"/>
      <c r="D9" s="234"/>
      <c r="E9" s="234"/>
      <c r="F9" s="235"/>
      <c r="G9" s="69"/>
      <c r="H9"/>
      <c r="I9"/>
    </row>
    <row r="10" spans="1:9" s="3" customFormat="1">
      <c r="A10" s="49" t="s">
        <v>54</v>
      </c>
      <c r="B10" s="48" t="s">
        <v>42</v>
      </c>
      <c r="C10" s="47">
        <v>40</v>
      </c>
      <c r="D10" s="1" t="s">
        <v>43</v>
      </c>
      <c r="E10" s="25">
        <f>+'з.пл. за 1 мин. '!H13</f>
        <v>286.60000000000002</v>
      </c>
      <c r="F10" s="25">
        <f t="shared" ref="F10:F25" si="0">+C10*E10</f>
        <v>11464</v>
      </c>
      <c r="G10" s="60"/>
    </row>
    <row r="11" spans="1:9" s="3" customFormat="1">
      <c r="A11" s="50" t="s">
        <v>56</v>
      </c>
      <c r="B11" s="48" t="s">
        <v>44</v>
      </c>
      <c r="C11" s="47">
        <v>38</v>
      </c>
      <c r="D11" s="1" t="s">
        <v>43</v>
      </c>
      <c r="E11" s="25">
        <f>+'з.пл. за 1 мин. '!H13</f>
        <v>286.60000000000002</v>
      </c>
      <c r="F11" s="25">
        <f t="shared" si="0"/>
        <v>10890.8</v>
      </c>
      <c r="G11" s="60"/>
    </row>
    <row r="12" spans="1:9" s="3" customFormat="1">
      <c r="A12" s="50" t="s">
        <v>57</v>
      </c>
      <c r="B12" s="48" t="s">
        <v>45</v>
      </c>
      <c r="C12" s="47">
        <v>22</v>
      </c>
      <c r="D12" s="1" t="s">
        <v>43</v>
      </c>
      <c r="E12" s="25">
        <f>+'з.пл. за 1 мин. '!H13</f>
        <v>286.60000000000002</v>
      </c>
      <c r="F12" s="25">
        <f t="shared" si="0"/>
        <v>6305.2</v>
      </c>
      <c r="G12" s="60"/>
    </row>
    <row r="13" spans="1:9" s="3" customFormat="1">
      <c r="A13" s="128" t="s">
        <v>58</v>
      </c>
      <c r="B13" s="227" t="s">
        <v>59</v>
      </c>
      <c r="C13" s="239"/>
      <c r="D13" s="239"/>
      <c r="E13" s="239"/>
      <c r="F13" s="240"/>
      <c r="G13" s="60"/>
    </row>
    <row r="14" spans="1:9" s="3" customFormat="1">
      <c r="A14" s="129" t="s">
        <v>60</v>
      </c>
      <c r="B14" s="48" t="s">
        <v>42</v>
      </c>
      <c r="C14" s="5">
        <v>29</v>
      </c>
      <c r="D14" s="1" t="s">
        <v>43</v>
      </c>
      <c r="E14" s="25">
        <f>+'з.пл. за 1 мин. '!H13</f>
        <v>286.60000000000002</v>
      </c>
      <c r="F14" s="25">
        <f t="shared" si="0"/>
        <v>8311.4</v>
      </c>
      <c r="G14" s="26"/>
    </row>
    <row r="15" spans="1:9" s="3" customFormat="1">
      <c r="A15" s="129" t="s">
        <v>61</v>
      </c>
      <c r="B15" s="48" t="s">
        <v>44</v>
      </c>
      <c r="C15" s="5">
        <v>26</v>
      </c>
      <c r="D15" s="1" t="s">
        <v>43</v>
      </c>
      <c r="E15" s="25">
        <f>+'з.пл. за 1 мин. '!H13</f>
        <v>286.60000000000002</v>
      </c>
      <c r="F15" s="25">
        <f t="shared" si="0"/>
        <v>7451.6</v>
      </c>
      <c r="G15" s="60"/>
    </row>
    <row r="16" spans="1:9" s="3" customFormat="1">
      <c r="A16" s="129" t="s">
        <v>62</v>
      </c>
      <c r="B16" s="48" t="s">
        <v>45</v>
      </c>
      <c r="C16" s="5">
        <v>17</v>
      </c>
      <c r="D16" s="1" t="s">
        <v>43</v>
      </c>
      <c r="E16" s="25">
        <f>+'з.пл. за 1 мин. '!H13</f>
        <v>286.60000000000002</v>
      </c>
      <c r="F16" s="25">
        <f t="shared" si="0"/>
        <v>4872.2</v>
      </c>
      <c r="G16" s="26"/>
    </row>
    <row r="17" spans="1:7" s="3" customFormat="1" ht="31.5" customHeight="1">
      <c r="A17" s="128" t="s">
        <v>63</v>
      </c>
      <c r="B17" s="233" t="s">
        <v>64</v>
      </c>
      <c r="C17" s="234"/>
      <c r="D17" s="234"/>
      <c r="E17" s="234"/>
      <c r="F17" s="235"/>
      <c r="G17" s="60"/>
    </row>
    <row r="18" spans="1:7" s="3" customFormat="1">
      <c r="A18" s="129" t="s">
        <v>65</v>
      </c>
      <c r="B18" s="48" t="s">
        <v>42</v>
      </c>
      <c r="C18" s="5">
        <v>172</v>
      </c>
      <c r="D18" s="1" t="s">
        <v>43</v>
      </c>
      <c r="E18" s="25">
        <f>+'з.пл. за 1 мин. '!H13</f>
        <v>286.60000000000002</v>
      </c>
      <c r="F18" s="25">
        <f t="shared" si="0"/>
        <v>49295.199999999997</v>
      </c>
      <c r="G18" s="60"/>
    </row>
    <row r="19" spans="1:7" s="3" customFormat="1">
      <c r="A19" s="129" t="s">
        <v>66</v>
      </c>
      <c r="B19" s="48" t="s">
        <v>44</v>
      </c>
      <c r="C19" s="5">
        <v>59</v>
      </c>
      <c r="D19" s="1" t="s">
        <v>43</v>
      </c>
      <c r="E19" s="25">
        <f>+'з.пл. за 1 мин. '!H13</f>
        <v>286.60000000000002</v>
      </c>
      <c r="F19" s="25">
        <f t="shared" si="0"/>
        <v>16909.400000000001</v>
      </c>
      <c r="G19" s="60"/>
    </row>
    <row r="20" spans="1:7" s="3" customFormat="1">
      <c r="A20" s="129" t="s">
        <v>67</v>
      </c>
      <c r="B20" s="48" t="s">
        <v>45</v>
      </c>
      <c r="C20" s="5">
        <v>33</v>
      </c>
      <c r="D20" s="1" t="s">
        <v>43</v>
      </c>
      <c r="E20" s="25">
        <f>+'з.пл. за 1 мин. '!H13</f>
        <v>286.60000000000002</v>
      </c>
      <c r="F20" s="25">
        <f t="shared" si="0"/>
        <v>9457.7999999999993</v>
      </c>
      <c r="G20" s="60"/>
    </row>
    <row r="21" spans="1:7" s="3" customFormat="1">
      <c r="A21" s="128" t="s">
        <v>68</v>
      </c>
      <c r="B21" s="227" t="s">
        <v>69</v>
      </c>
      <c r="C21" s="228"/>
      <c r="D21" s="228"/>
      <c r="E21" s="228"/>
      <c r="F21" s="229"/>
      <c r="G21" s="26"/>
    </row>
    <row r="22" spans="1:7" s="3" customFormat="1">
      <c r="A22" s="129" t="s">
        <v>70</v>
      </c>
      <c r="B22" s="48" t="s">
        <v>42</v>
      </c>
      <c r="C22" s="5">
        <v>27</v>
      </c>
      <c r="D22" s="1" t="s">
        <v>43</v>
      </c>
      <c r="E22" s="25">
        <f>+'з.пл. за 1 мин. '!H13</f>
        <v>286.60000000000002</v>
      </c>
      <c r="F22" s="25">
        <f t="shared" si="0"/>
        <v>7738.2</v>
      </c>
      <c r="G22" s="26"/>
    </row>
    <row r="23" spans="1:7" s="3" customFormat="1">
      <c r="A23" s="129" t="s">
        <v>71</v>
      </c>
      <c r="B23" s="48" t="s">
        <v>44</v>
      </c>
      <c r="C23" s="5">
        <v>24</v>
      </c>
      <c r="D23" s="1" t="s">
        <v>43</v>
      </c>
      <c r="E23" s="25">
        <f>+'з.пл. за 1 мин. '!H13</f>
        <v>286.60000000000002</v>
      </c>
      <c r="F23" s="25">
        <f t="shared" si="0"/>
        <v>6878.4</v>
      </c>
      <c r="G23" s="26"/>
    </row>
    <row r="24" spans="1:7" s="3" customFormat="1">
      <c r="A24" s="129" t="s">
        <v>72</v>
      </c>
      <c r="B24" s="48" t="s">
        <v>45</v>
      </c>
      <c r="C24" s="5">
        <v>19</v>
      </c>
      <c r="D24" s="1" t="s">
        <v>43</v>
      </c>
      <c r="E24" s="25">
        <f>+'з.пл. за 1 мин. '!H13</f>
        <v>286.60000000000002</v>
      </c>
      <c r="F24" s="25">
        <f t="shared" si="0"/>
        <v>5445.4</v>
      </c>
      <c r="G24" s="26"/>
    </row>
    <row r="25" spans="1:7" s="3" customFormat="1" ht="27.75" customHeight="1">
      <c r="A25" s="51" t="s">
        <v>73</v>
      </c>
      <c r="B25" s="68" t="s">
        <v>123</v>
      </c>
      <c r="C25" s="5">
        <v>74</v>
      </c>
      <c r="D25" s="1" t="s">
        <v>43</v>
      </c>
      <c r="E25" s="25">
        <f>+'з.пл. за 1 мин. '!H13</f>
        <v>286.60000000000002</v>
      </c>
      <c r="F25" s="25">
        <f t="shared" si="0"/>
        <v>21208.400000000001</v>
      </c>
      <c r="G25" s="60"/>
    </row>
    <row r="26" spans="1:7" s="3" customFormat="1" ht="42.75">
      <c r="A26" s="51" t="s">
        <v>74</v>
      </c>
      <c r="B26" s="52" t="s">
        <v>122</v>
      </c>
      <c r="C26" s="5">
        <v>89</v>
      </c>
      <c r="D26" s="1" t="s">
        <v>43</v>
      </c>
      <c r="E26" s="25">
        <f>+'з.пл. за 1 мин. '!H13</f>
        <v>286.60000000000002</v>
      </c>
      <c r="F26" s="25">
        <f>+C26*E26</f>
        <v>25507.4</v>
      </c>
      <c r="G26" s="26"/>
    </row>
    <row r="27" spans="1:7" s="3" customFormat="1" ht="42.75">
      <c r="A27" s="51" t="s">
        <v>75</v>
      </c>
      <c r="B27" s="52" t="s">
        <v>121</v>
      </c>
      <c r="C27" s="5">
        <v>2</v>
      </c>
      <c r="D27" s="1" t="s">
        <v>43</v>
      </c>
      <c r="E27" s="25">
        <f>+'з.пл. за 1 мин. '!H13</f>
        <v>286.60000000000002</v>
      </c>
      <c r="F27" s="25">
        <f>+C27*E27</f>
        <v>573.20000000000005</v>
      </c>
      <c r="G27" s="60"/>
    </row>
    <row r="28" spans="1:7" s="3" customFormat="1" ht="42.75">
      <c r="A28" s="51" t="s">
        <v>76</v>
      </c>
      <c r="B28" s="52" t="s">
        <v>124</v>
      </c>
      <c r="C28" s="5">
        <v>11</v>
      </c>
      <c r="D28" s="1" t="s">
        <v>43</v>
      </c>
      <c r="E28" s="25">
        <f>+'з.пл. за 1 мин. '!H13</f>
        <v>286.60000000000002</v>
      </c>
      <c r="F28" s="25">
        <f>+C28*E28</f>
        <v>3152.6</v>
      </c>
      <c r="G28" s="26"/>
    </row>
    <row r="29" spans="1:7" s="3" customFormat="1" ht="45.75" customHeight="1">
      <c r="A29" s="51" t="s">
        <v>77</v>
      </c>
      <c r="B29" s="52" t="s">
        <v>120</v>
      </c>
      <c r="C29" s="5">
        <v>372</v>
      </c>
      <c r="D29" s="1" t="s">
        <v>43</v>
      </c>
      <c r="E29" s="25">
        <f>+'з.пл. за 1 мин. '!H13</f>
        <v>286.60000000000002</v>
      </c>
      <c r="F29" s="25">
        <f>+C29*E29</f>
        <v>106615.2</v>
      </c>
      <c r="G29" s="60"/>
    </row>
    <row r="30" spans="1:7" s="3" customFormat="1" ht="42.75">
      <c r="A30" s="51" t="s">
        <v>78</v>
      </c>
      <c r="B30" s="52" t="s">
        <v>79</v>
      </c>
      <c r="C30" s="5">
        <v>111</v>
      </c>
      <c r="D30" s="1" t="s">
        <v>43</v>
      </c>
      <c r="E30" s="25">
        <f>+'з.пл. за 1 мин. '!H13</f>
        <v>286.60000000000002</v>
      </c>
      <c r="F30" s="25">
        <f>+C30*E30</f>
        <v>31812.6</v>
      </c>
      <c r="G30" s="26"/>
    </row>
    <row r="31" spans="1:7" s="3" customFormat="1">
      <c r="A31" s="41"/>
      <c r="B31" s="14"/>
      <c r="C31" s="10"/>
      <c r="D31" s="10"/>
      <c r="E31" s="10"/>
      <c r="F31" s="10"/>
      <c r="G31" s="60"/>
    </row>
    <row r="32" spans="1:7" s="3" customFormat="1">
      <c r="A32" s="10"/>
      <c r="B32" s="14"/>
      <c r="C32" s="10"/>
      <c r="D32" s="10"/>
      <c r="E32" s="10"/>
      <c r="F32" s="10"/>
      <c r="G32" s="60"/>
    </row>
    <row r="33" spans="1:7" s="3" customFormat="1">
      <c r="A33" s="10"/>
      <c r="B33" s="14" t="s">
        <v>80</v>
      </c>
      <c r="C33" s="10"/>
      <c r="D33" s="10"/>
      <c r="E33" s="10" t="s">
        <v>208</v>
      </c>
      <c r="F33" s="10"/>
      <c r="G33" s="26"/>
    </row>
    <row r="34" spans="1:7" s="3" customFormat="1">
      <c r="A34" s="10"/>
      <c r="B34" s="14"/>
      <c r="C34" s="10"/>
      <c r="D34" s="10"/>
      <c r="E34" s="10"/>
      <c r="F34" s="10"/>
      <c r="G34" s="60"/>
    </row>
    <row r="35" spans="1:7" s="3" customFormat="1">
      <c r="A35" s="10"/>
      <c r="B35" s="14"/>
      <c r="C35" s="10"/>
      <c r="D35" s="10"/>
      <c r="E35" s="10"/>
      <c r="F35" s="10"/>
      <c r="G35" s="26"/>
    </row>
    <row r="36" spans="1:7" s="3" customFormat="1">
      <c r="A36" s="10"/>
      <c r="B36" s="14"/>
      <c r="C36" s="10"/>
      <c r="D36" s="10"/>
      <c r="E36" s="10"/>
      <c r="F36" s="10"/>
      <c r="G36" s="60"/>
    </row>
    <row r="37" spans="1:7" s="3" customFormat="1">
      <c r="A37" s="10"/>
      <c r="B37" s="14"/>
      <c r="C37" s="10"/>
      <c r="D37" s="10"/>
      <c r="E37" s="10"/>
      <c r="F37" s="10"/>
      <c r="G37" s="26"/>
    </row>
    <row r="38" spans="1:7" s="3" customFormat="1">
      <c r="A38" s="10"/>
      <c r="B38" s="14"/>
      <c r="C38" s="10"/>
      <c r="D38" s="10"/>
      <c r="E38" s="10"/>
      <c r="F38" s="10"/>
      <c r="G38" s="60"/>
    </row>
    <row r="39" spans="1:7" s="3" customFormat="1">
      <c r="A39" s="10"/>
      <c r="B39" s="14"/>
      <c r="C39" s="10"/>
      <c r="D39" s="10"/>
      <c r="E39" s="10"/>
      <c r="F39" s="10"/>
      <c r="G39" s="26"/>
    </row>
    <row r="40" spans="1:7" s="3" customFormat="1">
      <c r="A40" s="10"/>
      <c r="B40" s="14"/>
      <c r="C40" s="10"/>
      <c r="D40" s="10"/>
      <c r="E40" s="10"/>
      <c r="F40" s="10"/>
      <c r="G40" s="60"/>
    </row>
    <row r="41" spans="1:7" s="3" customFormat="1">
      <c r="A41" s="10"/>
      <c r="B41" s="14"/>
      <c r="C41" s="10"/>
      <c r="D41" s="10"/>
      <c r="E41" s="10"/>
      <c r="F41" s="10"/>
      <c r="G41" s="26"/>
    </row>
    <row r="42" spans="1:7" s="3" customFormat="1">
      <c r="A42" s="10"/>
      <c r="B42" s="14"/>
      <c r="C42" s="10"/>
      <c r="D42" s="10"/>
      <c r="E42" s="10"/>
      <c r="F42" s="10"/>
      <c r="G42" s="60"/>
    </row>
    <row r="43" spans="1:7" s="3" customFormat="1">
      <c r="A43" s="10"/>
      <c r="B43" s="14"/>
      <c r="C43" s="10"/>
      <c r="D43" s="10"/>
      <c r="E43" s="10"/>
      <c r="F43" s="10"/>
      <c r="G43" s="26"/>
    </row>
    <row r="44" spans="1:7" s="3" customFormat="1">
      <c r="A44" s="10"/>
      <c r="B44" s="14"/>
      <c r="C44" s="10"/>
      <c r="D44" s="10"/>
      <c r="E44" s="10"/>
      <c r="F44" s="10"/>
      <c r="G44" s="60"/>
    </row>
    <row r="45" spans="1:7" s="3" customFormat="1">
      <c r="A45" s="10"/>
      <c r="B45" s="14"/>
      <c r="C45" s="10"/>
      <c r="D45" s="10"/>
      <c r="E45" s="10"/>
      <c r="F45" s="10"/>
    </row>
    <row r="46" spans="1:7" s="3" customFormat="1">
      <c r="A46" s="10"/>
      <c r="B46" s="14"/>
      <c r="C46" s="10"/>
      <c r="D46" s="10"/>
      <c r="E46" s="10"/>
      <c r="F46" s="10"/>
    </row>
    <row r="47" spans="1:7" s="3" customFormat="1">
      <c r="A47" s="10"/>
      <c r="B47" s="14"/>
      <c r="C47" s="10"/>
      <c r="D47" s="10"/>
      <c r="E47" s="10"/>
      <c r="F47" s="10"/>
    </row>
    <row r="48" spans="1:7" s="3" customFormat="1">
      <c r="A48" s="10"/>
      <c r="B48" s="14"/>
      <c r="C48" s="10"/>
      <c r="D48" s="10"/>
      <c r="E48" s="10"/>
      <c r="F48" s="10"/>
    </row>
    <row r="49" spans="1:6" s="3" customFormat="1">
      <c r="A49" s="10"/>
      <c r="B49" s="14"/>
      <c r="C49" s="10"/>
      <c r="D49" s="10"/>
      <c r="E49" s="10"/>
      <c r="F49" s="10"/>
    </row>
    <row r="50" spans="1:6" s="3" customFormat="1">
      <c r="A50" s="10"/>
      <c r="B50" s="14"/>
      <c r="C50" s="10"/>
      <c r="D50" s="10"/>
      <c r="E50" s="10"/>
      <c r="F50" s="10"/>
    </row>
    <row r="51" spans="1:6" s="3" customFormat="1">
      <c r="A51" s="10"/>
      <c r="B51" s="14"/>
      <c r="C51" s="10"/>
      <c r="D51" s="10"/>
      <c r="E51" s="10"/>
      <c r="F51" s="10"/>
    </row>
    <row r="52" spans="1:6">
      <c r="A52" s="8"/>
      <c r="F52" s="9"/>
    </row>
    <row r="53" spans="1:6" ht="25.5" customHeight="1">
      <c r="A53" s="8"/>
      <c r="F53" s="3"/>
    </row>
  </sheetData>
  <mergeCells count="9">
    <mergeCell ref="B2:F2"/>
    <mergeCell ref="B9:F9"/>
    <mergeCell ref="B13:F13"/>
    <mergeCell ref="B17:F17"/>
    <mergeCell ref="B21:F21"/>
    <mergeCell ref="A3:F3"/>
    <mergeCell ref="A4:F4"/>
    <mergeCell ref="A5:F5"/>
    <mergeCell ref="A6:F6"/>
  </mergeCells>
  <phoneticPr fontId="0" type="noConversion"/>
  <pageMargins left="0.78740157480314965" right="0.78740157480314965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R78"/>
  <sheetViews>
    <sheetView tabSelected="1" topLeftCell="A59" workbookViewId="0">
      <selection activeCell="M66" sqref="M66"/>
    </sheetView>
  </sheetViews>
  <sheetFormatPr defaultRowHeight="12.75"/>
  <cols>
    <col min="1" max="1" width="4.140625" customWidth="1"/>
    <col min="2" max="2" width="5.140625" customWidth="1"/>
    <col min="3" max="3" width="4.85546875" customWidth="1"/>
    <col min="4" max="4" width="44.7109375" customWidth="1"/>
    <col min="5" max="5" width="19.28515625" customWidth="1"/>
    <col min="6" max="6" width="11" hidden="1" customWidth="1"/>
    <col min="7" max="7" width="9.7109375" hidden="1" customWidth="1"/>
    <col min="8" max="8" width="11.7109375" hidden="1" customWidth="1"/>
    <col min="9" max="9" width="11.85546875" hidden="1" customWidth="1"/>
    <col min="10" max="10" width="12" hidden="1" customWidth="1"/>
    <col min="11" max="11" width="11.85546875" hidden="1" customWidth="1"/>
    <col min="12" max="12" width="15" customWidth="1"/>
    <col min="13" max="13" width="15.7109375" customWidth="1"/>
  </cols>
  <sheetData>
    <row r="1" spans="1:18">
      <c r="G1" s="209"/>
      <c r="H1" s="209"/>
      <c r="I1" s="209"/>
      <c r="K1" s="249" t="s">
        <v>273</v>
      </c>
      <c r="L1" s="209"/>
      <c r="M1" s="209"/>
    </row>
    <row r="2" spans="1:18">
      <c r="G2" s="185"/>
      <c r="H2" s="185"/>
      <c r="I2" s="185"/>
      <c r="K2" s="209"/>
      <c r="L2" s="209"/>
      <c r="M2" s="209"/>
    </row>
    <row r="3" spans="1:18">
      <c r="G3" s="185"/>
      <c r="H3" s="185"/>
      <c r="I3" s="185"/>
      <c r="K3" s="209"/>
      <c r="L3" s="209"/>
      <c r="M3" s="209"/>
    </row>
    <row r="4" spans="1:18" ht="15.75" customHeight="1">
      <c r="A4" s="245"/>
      <c r="B4" s="246"/>
      <c r="C4" s="246"/>
      <c r="D4" s="246"/>
      <c r="E4" s="246"/>
      <c r="F4" s="246"/>
      <c r="G4" s="246"/>
      <c r="H4" s="246"/>
      <c r="I4" s="246"/>
      <c r="J4" s="209"/>
      <c r="K4" s="209"/>
      <c r="L4" s="141"/>
      <c r="M4" s="141"/>
      <c r="N4" s="141"/>
      <c r="O4" s="141"/>
      <c r="P4" s="141"/>
    </row>
    <row r="5" spans="1:18" ht="47.25" customHeight="1">
      <c r="A5" s="247" t="s">
        <v>271</v>
      </c>
      <c r="B5" s="248"/>
      <c r="C5" s="248"/>
      <c r="D5" s="248"/>
      <c r="E5" s="248"/>
      <c r="F5" s="248"/>
      <c r="G5" s="248"/>
      <c r="H5" s="248"/>
      <c r="I5" s="248"/>
      <c r="J5" s="209"/>
      <c r="K5" s="209"/>
      <c r="L5" s="209"/>
      <c r="M5" s="209"/>
    </row>
    <row r="6" spans="1:18" ht="16.5" customHeight="1">
      <c r="A6" s="251" t="s">
        <v>0</v>
      </c>
      <c r="B6" s="251"/>
      <c r="C6" s="251"/>
      <c r="D6" s="251" t="s">
        <v>268</v>
      </c>
      <c r="E6" s="251" t="s">
        <v>18</v>
      </c>
      <c r="F6" s="243" t="s">
        <v>269</v>
      </c>
      <c r="G6" s="243"/>
      <c r="H6" s="241" t="s">
        <v>270</v>
      </c>
      <c r="I6" s="242"/>
      <c r="J6" s="241" t="s">
        <v>272</v>
      </c>
      <c r="K6" s="242"/>
      <c r="L6" s="241" t="s">
        <v>134</v>
      </c>
      <c r="M6" s="242"/>
    </row>
    <row r="7" spans="1:18" ht="13.5" customHeight="1">
      <c r="A7" s="251"/>
      <c r="B7" s="251"/>
      <c r="C7" s="251"/>
      <c r="D7" s="251"/>
      <c r="E7" s="251"/>
      <c r="F7" s="244" t="s">
        <v>267</v>
      </c>
      <c r="G7" s="244"/>
      <c r="H7" s="242"/>
      <c r="I7" s="242"/>
      <c r="J7" s="242"/>
      <c r="K7" s="242"/>
      <c r="L7" s="242"/>
      <c r="M7" s="242"/>
    </row>
    <row r="8" spans="1:18" ht="25.5" customHeight="1">
      <c r="A8" s="251"/>
      <c r="B8" s="251"/>
      <c r="C8" s="251"/>
      <c r="D8" s="251"/>
      <c r="E8" s="251"/>
      <c r="F8" s="180" t="s">
        <v>136</v>
      </c>
      <c r="G8" s="180" t="s">
        <v>137</v>
      </c>
      <c r="H8" s="180" t="s">
        <v>136</v>
      </c>
      <c r="I8" s="180" t="s">
        <v>137</v>
      </c>
      <c r="J8" s="180" t="s">
        <v>136</v>
      </c>
      <c r="K8" s="180" t="s">
        <v>137</v>
      </c>
      <c r="L8" s="181" t="s">
        <v>136</v>
      </c>
      <c r="M8" s="181" t="s">
        <v>137</v>
      </c>
      <c r="N8" s="142"/>
      <c r="O8" s="142"/>
      <c r="P8" s="142"/>
      <c r="Q8" s="142"/>
      <c r="R8" s="42"/>
    </row>
    <row r="9" spans="1:18" ht="15.75">
      <c r="A9" s="251">
        <v>1</v>
      </c>
      <c r="B9" s="251"/>
      <c r="C9" s="251"/>
      <c r="D9" s="174">
        <v>2</v>
      </c>
      <c r="E9" s="174">
        <v>3</v>
      </c>
      <c r="F9" s="169">
        <v>4</v>
      </c>
      <c r="G9" s="169">
        <v>5</v>
      </c>
      <c r="H9" s="167">
        <v>6</v>
      </c>
      <c r="I9" s="167">
        <v>7</v>
      </c>
      <c r="J9" s="167">
        <v>6</v>
      </c>
      <c r="K9" s="167">
        <v>7</v>
      </c>
      <c r="L9" s="182"/>
      <c r="M9" s="182"/>
    </row>
    <row r="10" spans="1:18" ht="15.75">
      <c r="A10" s="175" t="s">
        <v>138</v>
      </c>
      <c r="B10" s="179"/>
      <c r="C10" s="179"/>
      <c r="D10" s="176" t="s">
        <v>139</v>
      </c>
      <c r="E10" s="177"/>
      <c r="F10" s="169"/>
      <c r="G10" s="169"/>
      <c r="H10" s="167"/>
      <c r="I10" s="167"/>
      <c r="J10" s="167"/>
      <c r="K10" s="167"/>
      <c r="L10" s="183"/>
      <c r="M10" s="183"/>
    </row>
    <row r="11" spans="1:18" ht="40.5" customHeight="1">
      <c r="A11" s="175" t="s">
        <v>138</v>
      </c>
      <c r="B11" s="179" t="s">
        <v>138</v>
      </c>
      <c r="C11" s="179"/>
      <c r="D11" s="176" t="s">
        <v>140</v>
      </c>
      <c r="E11" s="177"/>
      <c r="F11" s="169"/>
      <c r="G11" s="169"/>
      <c r="H11" s="167"/>
      <c r="I11" s="167"/>
      <c r="J11" s="167"/>
      <c r="K11" s="167"/>
      <c r="L11" s="182"/>
      <c r="M11" s="182"/>
    </row>
    <row r="12" spans="1:18" ht="15.75">
      <c r="A12" s="175" t="s">
        <v>138</v>
      </c>
      <c r="B12" s="179" t="s">
        <v>138</v>
      </c>
      <c r="C12" s="179" t="s">
        <v>138</v>
      </c>
      <c r="D12" s="178" t="s">
        <v>42</v>
      </c>
      <c r="E12" s="177" t="s">
        <v>141</v>
      </c>
      <c r="F12" s="170">
        <v>1.87</v>
      </c>
      <c r="G12" s="170">
        <v>2.2400000000000002</v>
      </c>
      <c r="H12" s="166">
        <f>F12-F12*0.05</f>
        <v>1.78</v>
      </c>
      <c r="I12" s="166">
        <v>2.14</v>
      </c>
      <c r="J12" s="166">
        <v>1.89</v>
      </c>
      <c r="K12" s="166">
        <v>2.27</v>
      </c>
      <c r="L12" s="184">
        <v>2.12</v>
      </c>
      <c r="M12" s="184">
        <f>L12+L12*20/100</f>
        <v>2.54</v>
      </c>
    </row>
    <row r="13" spans="1:18" ht="39" customHeight="1">
      <c r="A13" s="175" t="s">
        <v>138</v>
      </c>
      <c r="B13" s="179" t="s">
        <v>138</v>
      </c>
      <c r="C13" s="179" t="s">
        <v>142</v>
      </c>
      <c r="D13" s="178" t="s">
        <v>143</v>
      </c>
      <c r="E13" s="177" t="s">
        <v>144</v>
      </c>
      <c r="F13" s="170">
        <v>1.1100000000000001</v>
      </c>
      <c r="G13" s="170">
        <v>1.33</v>
      </c>
      <c r="H13" s="166">
        <f>F13-F13*0.05</f>
        <v>1.05</v>
      </c>
      <c r="I13" s="166">
        <v>1.26</v>
      </c>
      <c r="J13" s="166">
        <v>1.1100000000000001</v>
      </c>
      <c r="K13" s="166">
        <v>1.33</v>
      </c>
      <c r="L13" s="184">
        <v>1.25</v>
      </c>
      <c r="M13" s="184">
        <f t="shared" ref="M13:M66" si="0">L13+L13*20/100</f>
        <v>1.5</v>
      </c>
    </row>
    <row r="14" spans="1:18" ht="40.5" customHeight="1">
      <c r="A14" s="175" t="s">
        <v>138</v>
      </c>
      <c r="B14" s="179" t="s">
        <v>138</v>
      </c>
      <c r="C14" s="179" t="s">
        <v>145</v>
      </c>
      <c r="D14" s="178" t="s">
        <v>146</v>
      </c>
      <c r="E14" s="177" t="s">
        <v>147</v>
      </c>
      <c r="F14" s="170">
        <v>0.67</v>
      </c>
      <c r="G14" s="170">
        <v>0.8</v>
      </c>
      <c r="H14" s="166">
        <f t="shared" ref="H14:H66" si="1">F14-F14*0.05</f>
        <v>0.64</v>
      </c>
      <c r="I14" s="166">
        <v>0.77</v>
      </c>
      <c r="J14" s="166">
        <v>0.68</v>
      </c>
      <c r="K14" s="166">
        <v>0.82</v>
      </c>
      <c r="L14" s="184">
        <v>0.76</v>
      </c>
      <c r="M14" s="184">
        <f t="shared" si="0"/>
        <v>0.91</v>
      </c>
    </row>
    <row r="15" spans="1:18" ht="0.75" customHeight="1">
      <c r="A15" s="175" t="s">
        <v>138</v>
      </c>
      <c r="B15" s="179" t="s">
        <v>142</v>
      </c>
      <c r="C15" s="179"/>
      <c r="D15" s="178" t="s">
        <v>148</v>
      </c>
      <c r="E15" s="177" t="s">
        <v>141</v>
      </c>
      <c r="F15" s="170"/>
      <c r="G15" s="170"/>
      <c r="H15" s="166">
        <f t="shared" si="1"/>
        <v>0</v>
      </c>
      <c r="I15" s="166">
        <f t="shared" ref="I15:I67" si="2">(H15*20/100)+H15+0.01</f>
        <v>0.01</v>
      </c>
      <c r="J15" s="166"/>
      <c r="K15" s="166"/>
      <c r="L15" s="184">
        <f t="shared" ref="L13:L66" si="3">J15+J15*5/100</f>
        <v>0</v>
      </c>
      <c r="M15" s="184">
        <f t="shared" si="0"/>
        <v>0</v>
      </c>
    </row>
    <row r="16" spans="1:18" ht="48" customHeight="1">
      <c r="A16" s="175" t="s">
        <v>138</v>
      </c>
      <c r="B16" s="179" t="s">
        <v>145</v>
      </c>
      <c r="C16" s="179"/>
      <c r="D16" s="176" t="s">
        <v>266</v>
      </c>
      <c r="E16" s="177"/>
      <c r="F16" s="170"/>
      <c r="G16" s="170"/>
      <c r="H16" s="166"/>
      <c r="I16" s="166"/>
      <c r="J16" s="166"/>
      <c r="K16" s="166"/>
      <c r="L16" s="184"/>
      <c r="M16" s="184"/>
    </row>
    <row r="17" spans="1:13" ht="33.75" customHeight="1">
      <c r="A17" s="175" t="s">
        <v>138</v>
      </c>
      <c r="B17" s="179" t="s">
        <v>145</v>
      </c>
      <c r="C17" s="179" t="s">
        <v>138</v>
      </c>
      <c r="D17" s="178" t="s">
        <v>42</v>
      </c>
      <c r="E17" s="177" t="s">
        <v>141</v>
      </c>
      <c r="F17" s="170">
        <v>15.83</v>
      </c>
      <c r="G17" s="170">
        <v>19</v>
      </c>
      <c r="H17" s="166">
        <f t="shared" si="1"/>
        <v>15.04</v>
      </c>
      <c r="I17" s="166">
        <v>18.05</v>
      </c>
      <c r="J17" s="166">
        <v>15.94</v>
      </c>
      <c r="K17" s="166">
        <v>19.13</v>
      </c>
      <c r="L17" s="184">
        <v>17.91</v>
      </c>
      <c r="M17" s="184">
        <f t="shared" si="0"/>
        <v>21.49</v>
      </c>
    </row>
    <row r="18" spans="1:13" ht="40.5" customHeight="1">
      <c r="A18" s="175" t="s">
        <v>138</v>
      </c>
      <c r="B18" s="179" t="s">
        <v>145</v>
      </c>
      <c r="C18" s="179" t="s">
        <v>142</v>
      </c>
      <c r="D18" s="178" t="s">
        <v>143</v>
      </c>
      <c r="E18" s="177" t="s">
        <v>144</v>
      </c>
      <c r="F18" s="170">
        <v>5.32</v>
      </c>
      <c r="G18" s="170">
        <v>6.38</v>
      </c>
      <c r="H18" s="166">
        <f t="shared" si="1"/>
        <v>5.05</v>
      </c>
      <c r="I18" s="166">
        <v>6.06</v>
      </c>
      <c r="J18" s="166">
        <v>5.35</v>
      </c>
      <c r="K18" s="166">
        <v>6.42</v>
      </c>
      <c r="L18" s="184">
        <v>6.01</v>
      </c>
      <c r="M18" s="184">
        <f t="shared" si="0"/>
        <v>7.21</v>
      </c>
    </row>
    <row r="19" spans="1:13" ht="42.75" customHeight="1">
      <c r="A19" s="175" t="s">
        <v>138</v>
      </c>
      <c r="B19" s="179" t="s">
        <v>145</v>
      </c>
      <c r="C19" s="179" t="s">
        <v>145</v>
      </c>
      <c r="D19" s="178" t="s">
        <v>146</v>
      </c>
      <c r="E19" s="177" t="s">
        <v>147</v>
      </c>
      <c r="F19" s="170">
        <v>2.91</v>
      </c>
      <c r="G19" s="170">
        <v>3.49</v>
      </c>
      <c r="H19" s="166">
        <f t="shared" si="1"/>
        <v>2.76</v>
      </c>
      <c r="I19" s="166">
        <v>3.31</v>
      </c>
      <c r="J19" s="166">
        <v>2.93</v>
      </c>
      <c r="K19" s="166">
        <v>3.52</v>
      </c>
      <c r="L19" s="184">
        <v>3.3</v>
      </c>
      <c r="M19" s="184">
        <f t="shared" si="0"/>
        <v>3.96</v>
      </c>
    </row>
    <row r="20" spans="1:13" ht="41.25" customHeight="1">
      <c r="A20" s="175" t="s">
        <v>138</v>
      </c>
      <c r="B20" s="179" t="s">
        <v>150</v>
      </c>
      <c r="C20" s="179"/>
      <c r="D20" s="178" t="s">
        <v>46</v>
      </c>
      <c r="E20" s="177" t="s">
        <v>151</v>
      </c>
      <c r="F20" s="170">
        <v>5.91</v>
      </c>
      <c r="G20" s="170">
        <v>7.09</v>
      </c>
      <c r="H20" s="166">
        <f t="shared" si="1"/>
        <v>5.61</v>
      </c>
      <c r="I20" s="166">
        <v>6.73</v>
      </c>
      <c r="J20" s="166">
        <v>5.95</v>
      </c>
      <c r="K20" s="166">
        <v>7.14</v>
      </c>
      <c r="L20" s="184">
        <v>6.69</v>
      </c>
      <c r="M20" s="184">
        <f t="shared" si="0"/>
        <v>8.0299999999999994</v>
      </c>
    </row>
    <row r="21" spans="1:13" ht="36.75" customHeight="1">
      <c r="A21" s="175" t="s">
        <v>138</v>
      </c>
      <c r="B21" s="179" t="s">
        <v>152</v>
      </c>
      <c r="C21" s="179"/>
      <c r="D21" s="178" t="s">
        <v>48</v>
      </c>
      <c r="E21" s="177" t="s">
        <v>147</v>
      </c>
      <c r="F21" s="170">
        <v>6.25</v>
      </c>
      <c r="G21" s="170">
        <v>7.5</v>
      </c>
      <c r="H21" s="166">
        <f t="shared" si="1"/>
        <v>5.94</v>
      </c>
      <c r="I21" s="166">
        <v>7.13</v>
      </c>
      <c r="J21" s="166">
        <v>6.3</v>
      </c>
      <c r="K21" s="166">
        <v>7.56</v>
      </c>
      <c r="L21" s="184">
        <v>7.08</v>
      </c>
      <c r="M21" s="184">
        <f t="shared" si="0"/>
        <v>8.5</v>
      </c>
    </row>
    <row r="22" spans="1:13" ht="15.75" hidden="1">
      <c r="A22" s="175" t="s">
        <v>138</v>
      </c>
      <c r="B22" s="179" t="s">
        <v>153</v>
      </c>
      <c r="C22" s="179"/>
      <c r="D22" s="178" t="s">
        <v>154</v>
      </c>
      <c r="E22" s="177" t="s">
        <v>141</v>
      </c>
      <c r="F22" s="170"/>
      <c r="G22" s="170"/>
      <c r="H22" s="166">
        <f t="shared" si="1"/>
        <v>0</v>
      </c>
      <c r="I22" s="166">
        <f t="shared" si="2"/>
        <v>0.01</v>
      </c>
      <c r="J22" s="166"/>
      <c r="K22" s="166"/>
      <c r="L22" s="184">
        <f t="shared" si="3"/>
        <v>0</v>
      </c>
      <c r="M22" s="184">
        <f t="shared" si="0"/>
        <v>0</v>
      </c>
    </row>
    <row r="23" spans="1:13" ht="19.5" customHeight="1">
      <c r="A23" s="175" t="s">
        <v>142</v>
      </c>
      <c r="B23" s="179"/>
      <c r="C23" s="179"/>
      <c r="D23" s="176" t="s">
        <v>157</v>
      </c>
      <c r="E23" s="177"/>
      <c r="F23" s="170"/>
      <c r="G23" s="170"/>
      <c r="H23" s="166"/>
      <c r="I23" s="166"/>
      <c r="J23" s="166"/>
      <c r="K23" s="166"/>
      <c r="L23" s="184"/>
      <c r="M23" s="184"/>
    </row>
    <row r="24" spans="1:13" ht="51.75" customHeight="1">
      <c r="A24" s="175" t="s">
        <v>142</v>
      </c>
      <c r="B24" s="179" t="s">
        <v>138</v>
      </c>
      <c r="C24" s="179"/>
      <c r="D24" s="176" t="s">
        <v>158</v>
      </c>
      <c r="E24" s="177"/>
      <c r="F24" s="170"/>
      <c r="G24" s="170"/>
      <c r="H24" s="166"/>
      <c r="I24" s="166"/>
      <c r="J24" s="166"/>
      <c r="K24" s="166"/>
      <c r="L24" s="184"/>
      <c r="M24" s="184"/>
    </row>
    <row r="25" spans="1:13" ht="25.5" customHeight="1">
      <c r="A25" s="175" t="s">
        <v>142</v>
      </c>
      <c r="B25" s="179" t="s">
        <v>138</v>
      </c>
      <c r="C25" s="179" t="s">
        <v>138</v>
      </c>
      <c r="D25" s="178" t="s">
        <v>42</v>
      </c>
      <c r="E25" s="177" t="s">
        <v>141</v>
      </c>
      <c r="F25" s="170">
        <v>4.3</v>
      </c>
      <c r="G25" s="170">
        <v>5.16</v>
      </c>
      <c r="H25" s="166">
        <f t="shared" si="1"/>
        <v>4.09</v>
      </c>
      <c r="I25" s="166">
        <f t="shared" si="2"/>
        <v>4.92</v>
      </c>
      <c r="J25" s="166">
        <v>4.34</v>
      </c>
      <c r="K25" s="166">
        <v>5.21</v>
      </c>
      <c r="L25" s="184">
        <v>4.88</v>
      </c>
      <c r="M25" s="184">
        <f t="shared" si="0"/>
        <v>5.86</v>
      </c>
    </row>
    <row r="26" spans="1:13" ht="41.25" customHeight="1">
      <c r="A26" s="175" t="s">
        <v>142</v>
      </c>
      <c r="B26" s="179" t="s">
        <v>138</v>
      </c>
      <c r="C26" s="179" t="s">
        <v>142</v>
      </c>
      <c r="D26" s="178" t="s">
        <v>143</v>
      </c>
      <c r="E26" s="177" t="s">
        <v>147</v>
      </c>
      <c r="F26" s="170">
        <v>4.12</v>
      </c>
      <c r="G26" s="170">
        <v>4.9400000000000004</v>
      </c>
      <c r="H26" s="166">
        <f t="shared" si="1"/>
        <v>3.91</v>
      </c>
      <c r="I26" s="166">
        <v>4.6900000000000004</v>
      </c>
      <c r="J26" s="166">
        <v>4.1399999999999997</v>
      </c>
      <c r="K26" s="166">
        <v>4.97</v>
      </c>
      <c r="L26" s="184">
        <v>4.6500000000000004</v>
      </c>
      <c r="M26" s="184">
        <f t="shared" si="0"/>
        <v>5.58</v>
      </c>
    </row>
    <row r="27" spans="1:13" ht="38.25" customHeight="1">
      <c r="A27" s="175" t="s">
        <v>142</v>
      </c>
      <c r="B27" s="179" t="s">
        <v>138</v>
      </c>
      <c r="C27" s="179" t="s">
        <v>145</v>
      </c>
      <c r="D27" s="178" t="s">
        <v>146</v>
      </c>
      <c r="E27" s="177" t="s">
        <v>147</v>
      </c>
      <c r="F27" s="170">
        <v>2.34</v>
      </c>
      <c r="G27" s="170">
        <v>2.81</v>
      </c>
      <c r="H27" s="166">
        <f t="shared" si="1"/>
        <v>2.2200000000000002</v>
      </c>
      <c r="I27" s="166">
        <v>2.66</v>
      </c>
      <c r="J27" s="166">
        <v>2.35</v>
      </c>
      <c r="K27" s="166">
        <v>2.82</v>
      </c>
      <c r="L27" s="184">
        <v>2.64</v>
      </c>
      <c r="M27" s="184">
        <f t="shared" si="0"/>
        <v>3.17</v>
      </c>
    </row>
    <row r="28" spans="1:13" ht="31.5">
      <c r="A28" s="175" t="s">
        <v>142</v>
      </c>
      <c r="B28" s="179" t="s">
        <v>142</v>
      </c>
      <c r="C28" s="179"/>
      <c r="D28" s="176" t="s">
        <v>159</v>
      </c>
      <c r="E28" s="177"/>
      <c r="F28" s="170"/>
      <c r="G28" s="170"/>
      <c r="H28" s="166"/>
      <c r="I28" s="166"/>
      <c r="J28" s="166"/>
      <c r="K28" s="166"/>
      <c r="L28" s="184"/>
      <c r="M28" s="184"/>
    </row>
    <row r="29" spans="1:13" ht="15.75">
      <c r="A29" s="175" t="s">
        <v>142</v>
      </c>
      <c r="B29" s="179" t="s">
        <v>142</v>
      </c>
      <c r="C29" s="179" t="s">
        <v>138</v>
      </c>
      <c r="D29" s="178" t="s">
        <v>42</v>
      </c>
      <c r="E29" s="177" t="s">
        <v>141</v>
      </c>
      <c r="F29" s="170">
        <v>3.17</v>
      </c>
      <c r="G29" s="170">
        <v>3.8</v>
      </c>
      <c r="H29" s="166">
        <f t="shared" si="1"/>
        <v>3.01</v>
      </c>
      <c r="I29" s="166">
        <v>3.61</v>
      </c>
      <c r="J29" s="166">
        <v>3.19</v>
      </c>
      <c r="K29" s="166">
        <v>3.83</v>
      </c>
      <c r="L29" s="184">
        <v>3.58</v>
      </c>
      <c r="M29" s="184">
        <f t="shared" si="0"/>
        <v>4.3</v>
      </c>
    </row>
    <row r="30" spans="1:13" ht="34.5" customHeight="1">
      <c r="A30" s="175" t="s">
        <v>142</v>
      </c>
      <c r="B30" s="179" t="s">
        <v>142</v>
      </c>
      <c r="C30" s="179" t="s">
        <v>142</v>
      </c>
      <c r="D30" s="178" t="s">
        <v>143</v>
      </c>
      <c r="E30" s="177" t="s">
        <v>147</v>
      </c>
      <c r="F30" s="170">
        <v>2.8</v>
      </c>
      <c r="G30" s="170">
        <v>3.36</v>
      </c>
      <c r="H30" s="166">
        <f t="shared" si="1"/>
        <v>2.66</v>
      </c>
      <c r="I30" s="166">
        <v>3.19</v>
      </c>
      <c r="J30" s="166">
        <v>2.82</v>
      </c>
      <c r="K30" s="166">
        <v>3.38</v>
      </c>
      <c r="L30" s="184">
        <v>3.17</v>
      </c>
      <c r="M30" s="184">
        <f t="shared" si="0"/>
        <v>3.8</v>
      </c>
    </row>
    <row r="31" spans="1:13" ht="40.5" customHeight="1">
      <c r="A31" s="175" t="s">
        <v>142</v>
      </c>
      <c r="B31" s="179" t="s">
        <v>142</v>
      </c>
      <c r="C31" s="179" t="s">
        <v>145</v>
      </c>
      <c r="D31" s="178" t="s">
        <v>146</v>
      </c>
      <c r="E31" s="177" t="s">
        <v>147</v>
      </c>
      <c r="F31" s="170">
        <v>1.87</v>
      </c>
      <c r="G31" s="170">
        <v>2.2400000000000002</v>
      </c>
      <c r="H31" s="166">
        <f t="shared" si="1"/>
        <v>1.78</v>
      </c>
      <c r="I31" s="166">
        <f t="shared" si="2"/>
        <v>2.15</v>
      </c>
      <c r="J31" s="166">
        <v>1.89</v>
      </c>
      <c r="K31" s="166">
        <v>2.27</v>
      </c>
      <c r="L31" s="184">
        <v>2.12</v>
      </c>
      <c r="M31" s="184">
        <f t="shared" si="0"/>
        <v>2.54</v>
      </c>
    </row>
    <row r="32" spans="1:13" ht="31.5" hidden="1">
      <c r="A32" s="175" t="s">
        <v>142</v>
      </c>
      <c r="B32" s="179" t="s">
        <v>145</v>
      </c>
      <c r="C32" s="179"/>
      <c r="D32" s="178" t="s">
        <v>160</v>
      </c>
      <c r="E32" s="177" t="s">
        <v>141</v>
      </c>
      <c r="F32" s="170"/>
      <c r="G32" s="170"/>
      <c r="H32" s="166">
        <f t="shared" si="1"/>
        <v>0</v>
      </c>
      <c r="I32" s="166">
        <f t="shared" si="2"/>
        <v>0.01</v>
      </c>
      <c r="J32" s="166"/>
      <c r="K32" s="166"/>
      <c r="L32" s="184">
        <f t="shared" si="3"/>
        <v>0</v>
      </c>
      <c r="M32" s="184">
        <f t="shared" si="0"/>
        <v>0</v>
      </c>
    </row>
    <row r="33" spans="1:13" ht="66.75" customHeight="1">
      <c r="A33" s="175" t="s">
        <v>142</v>
      </c>
      <c r="B33" s="179" t="s">
        <v>150</v>
      </c>
      <c r="C33" s="179"/>
      <c r="D33" s="176" t="s">
        <v>128</v>
      </c>
      <c r="E33" s="177"/>
      <c r="F33" s="170"/>
      <c r="G33" s="170"/>
      <c r="H33" s="166"/>
      <c r="I33" s="166"/>
      <c r="J33" s="166"/>
      <c r="K33" s="166"/>
      <c r="L33" s="184"/>
      <c r="M33" s="184"/>
    </row>
    <row r="34" spans="1:13" ht="29.25" customHeight="1">
      <c r="A34" s="175" t="s">
        <v>142</v>
      </c>
      <c r="B34" s="179" t="s">
        <v>150</v>
      </c>
      <c r="C34" s="179" t="s">
        <v>138</v>
      </c>
      <c r="D34" s="178" t="s">
        <v>42</v>
      </c>
      <c r="E34" s="177" t="s">
        <v>141</v>
      </c>
      <c r="F34" s="170">
        <v>18.5</v>
      </c>
      <c r="G34" s="170">
        <v>22.2</v>
      </c>
      <c r="H34" s="166">
        <f t="shared" si="1"/>
        <v>17.579999999999998</v>
      </c>
      <c r="I34" s="166">
        <v>21.1</v>
      </c>
      <c r="J34" s="166">
        <v>18.63</v>
      </c>
      <c r="K34" s="166">
        <v>22.36</v>
      </c>
      <c r="L34" s="184">
        <v>20.93</v>
      </c>
      <c r="M34" s="184">
        <f t="shared" si="0"/>
        <v>25.12</v>
      </c>
    </row>
    <row r="35" spans="1:13" ht="39.75" customHeight="1">
      <c r="A35" s="175" t="s">
        <v>142</v>
      </c>
      <c r="B35" s="179" t="s">
        <v>150</v>
      </c>
      <c r="C35" s="179" t="s">
        <v>142</v>
      </c>
      <c r="D35" s="178" t="s">
        <v>143</v>
      </c>
      <c r="E35" s="177" t="s">
        <v>147</v>
      </c>
      <c r="F35" s="170">
        <v>6.36</v>
      </c>
      <c r="G35" s="170">
        <v>7.63</v>
      </c>
      <c r="H35" s="166">
        <f t="shared" si="1"/>
        <v>6.04</v>
      </c>
      <c r="I35" s="166">
        <v>7.25</v>
      </c>
      <c r="J35" s="166">
        <v>6.4</v>
      </c>
      <c r="K35" s="166">
        <v>7.68</v>
      </c>
      <c r="L35" s="184">
        <v>7.19</v>
      </c>
      <c r="M35" s="184">
        <f t="shared" si="0"/>
        <v>8.6300000000000008</v>
      </c>
    </row>
    <row r="36" spans="1:13" ht="34.5" customHeight="1">
      <c r="A36" s="175" t="s">
        <v>142</v>
      </c>
      <c r="B36" s="179" t="s">
        <v>150</v>
      </c>
      <c r="C36" s="179" t="s">
        <v>145</v>
      </c>
      <c r="D36" s="178" t="s">
        <v>146</v>
      </c>
      <c r="E36" s="177" t="s">
        <v>147</v>
      </c>
      <c r="F36" s="170">
        <v>3.54</v>
      </c>
      <c r="G36" s="170">
        <v>4.25</v>
      </c>
      <c r="H36" s="166">
        <f t="shared" si="1"/>
        <v>3.36</v>
      </c>
      <c r="I36" s="166">
        <v>4.03</v>
      </c>
      <c r="J36" s="166">
        <v>3.56</v>
      </c>
      <c r="K36" s="166">
        <v>4.2699999999999996</v>
      </c>
      <c r="L36" s="184">
        <v>4</v>
      </c>
      <c r="M36" s="184">
        <f t="shared" si="0"/>
        <v>4.8</v>
      </c>
    </row>
    <row r="37" spans="1:13" ht="47.25">
      <c r="A37" s="175" t="s">
        <v>142</v>
      </c>
      <c r="B37" s="179" t="s">
        <v>152</v>
      </c>
      <c r="C37" s="179"/>
      <c r="D37" s="176" t="s">
        <v>161</v>
      </c>
      <c r="E37" s="177"/>
      <c r="F37" s="170"/>
      <c r="G37" s="170"/>
      <c r="H37" s="166"/>
      <c r="I37" s="166"/>
      <c r="J37" s="166"/>
      <c r="K37" s="166"/>
      <c r="L37" s="184"/>
      <c r="M37" s="184"/>
    </row>
    <row r="38" spans="1:13" ht="15.75">
      <c r="A38" s="175" t="s">
        <v>142</v>
      </c>
      <c r="B38" s="179" t="s">
        <v>152</v>
      </c>
      <c r="C38" s="179" t="s">
        <v>138</v>
      </c>
      <c r="D38" s="178" t="s">
        <v>42</v>
      </c>
      <c r="E38" s="177" t="s">
        <v>141</v>
      </c>
      <c r="F38" s="170">
        <v>2.91</v>
      </c>
      <c r="G38" s="170">
        <v>3.49</v>
      </c>
      <c r="H38" s="166">
        <f t="shared" si="1"/>
        <v>2.76</v>
      </c>
      <c r="I38" s="166">
        <v>3.31</v>
      </c>
      <c r="J38" s="166">
        <v>2.93</v>
      </c>
      <c r="K38" s="166">
        <v>3.52</v>
      </c>
      <c r="L38" s="184">
        <v>3.3</v>
      </c>
      <c r="M38" s="184">
        <f t="shared" si="0"/>
        <v>3.96</v>
      </c>
    </row>
    <row r="39" spans="1:13" ht="39" customHeight="1">
      <c r="A39" s="175" t="s">
        <v>142</v>
      </c>
      <c r="B39" s="179" t="s">
        <v>152</v>
      </c>
      <c r="C39" s="179" t="s">
        <v>142</v>
      </c>
      <c r="D39" s="178" t="s">
        <v>143</v>
      </c>
      <c r="E39" s="177" t="s">
        <v>147</v>
      </c>
      <c r="F39" s="170">
        <v>2.52</v>
      </c>
      <c r="G39" s="170">
        <v>3.02</v>
      </c>
      <c r="H39" s="166">
        <f t="shared" si="1"/>
        <v>2.39</v>
      </c>
      <c r="I39" s="166">
        <v>2.87</v>
      </c>
      <c r="J39" s="166">
        <v>2.5299999999999998</v>
      </c>
      <c r="K39" s="166">
        <v>3.04</v>
      </c>
      <c r="L39" s="184">
        <v>2.85</v>
      </c>
      <c r="M39" s="184">
        <f t="shared" si="0"/>
        <v>3.42</v>
      </c>
    </row>
    <row r="40" spans="1:13" ht="39.75" customHeight="1">
      <c r="A40" s="175" t="s">
        <v>142</v>
      </c>
      <c r="B40" s="179" t="s">
        <v>152</v>
      </c>
      <c r="C40" s="179" t="s">
        <v>145</v>
      </c>
      <c r="D40" s="178" t="s">
        <v>146</v>
      </c>
      <c r="E40" s="177" t="s">
        <v>147</v>
      </c>
      <c r="F40" s="170">
        <v>2.0499999999999998</v>
      </c>
      <c r="G40" s="170">
        <v>2.46</v>
      </c>
      <c r="H40" s="166">
        <f t="shared" si="1"/>
        <v>1.95</v>
      </c>
      <c r="I40" s="166">
        <v>2.34</v>
      </c>
      <c r="J40" s="166">
        <v>2.0699999999999998</v>
      </c>
      <c r="K40" s="166">
        <v>2.48</v>
      </c>
      <c r="L40" s="184">
        <v>2.3199999999999998</v>
      </c>
      <c r="M40" s="184">
        <f t="shared" si="0"/>
        <v>2.78</v>
      </c>
    </row>
    <row r="41" spans="1:13" ht="45.75" customHeight="1">
      <c r="A41" s="175" t="s">
        <v>142</v>
      </c>
      <c r="B41" s="179" t="s">
        <v>153</v>
      </c>
      <c r="C41" s="179"/>
      <c r="D41" s="178" t="s">
        <v>162</v>
      </c>
      <c r="E41" s="177" t="s">
        <v>151</v>
      </c>
      <c r="F41" s="170">
        <v>7.96</v>
      </c>
      <c r="G41" s="170">
        <v>9.5500000000000007</v>
      </c>
      <c r="H41" s="166">
        <f t="shared" si="1"/>
        <v>7.56</v>
      </c>
      <c r="I41" s="166">
        <v>9.07</v>
      </c>
      <c r="J41" s="166">
        <v>8.01</v>
      </c>
      <c r="K41" s="166">
        <v>9.61</v>
      </c>
      <c r="L41" s="184">
        <v>9</v>
      </c>
      <c r="M41" s="184">
        <f t="shared" si="0"/>
        <v>10.8</v>
      </c>
    </row>
    <row r="42" spans="1:13" ht="43.5" customHeight="1">
      <c r="A42" s="175" t="s">
        <v>142</v>
      </c>
      <c r="B42" s="179" t="s">
        <v>155</v>
      </c>
      <c r="C42" s="179"/>
      <c r="D42" s="178" t="s">
        <v>163</v>
      </c>
      <c r="E42" s="177" t="s">
        <v>147</v>
      </c>
      <c r="F42" s="170">
        <v>9.57</v>
      </c>
      <c r="G42" s="170">
        <v>11.48</v>
      </c>
      <c r="H42" s="166">
        <f t="shared" si="1"/>
        <v>9.09</v>
      </c>
      <c r="I42" s="166">
        <v>10.91</v>
      </c>
      <c r="J42" s="166">
        <v>9.64</v>
      </c>
      <c r="K42" s="166">
        <v>11.57</v>
      </c>
      <c r="L42" s="184">
        <v>10.83</v>
      </c>
      <c r="M42" s="184">
        <f t="shared" si="0"/>
        <v>13</v>
      </c>
    </row>
    <row r="43" spans="1:13" ht="40.5" customHeight="1">
      <c r="A43" s="175" t="s">
        <v>142</v>
      </c>
      <c r="B43" s="179" t="s">
        <v>164</v>
      </c>
      <c r="C43" s="179"/>
      <c r="D43" s="178" t="s">
        <v>165</v>
      </c>
      <c r="E43" s="177" t="s">
        <v>141</v>
      </c>
      <c r="F43" s="170">
        <v>0.21</v>
      </c>
      <c r="G43" s="170">
        <v>0.25</v>
      </c>
      <c r="H43" s="166">
        <f t="shared" si="1"/>
        <v>0.2</v>
      </c>
      <c r="I43" s="166">
        <v>0.24</v>
      </c>
      <c r="J43" s="166">
        <v>0.21</v>
      </c>
      <c r="K43" s="166">
        <v>0.25</v>
      </c>
      <c r="L43" s="184">
        <v>0.24</v>
      </c>
      <c r="M43" s="184">
        <f t="shared" si="0"/>
        <v>0.28999999999999998</v>
      </c>
    </row>
    <row r="44" spans="1:13" ht="30" customHeight="1">
      <c r="A44" s="175" t="s">
        <v>142</v>
      </c>
      <c r="B44" s="179" t="s">
        <v>166</v>
      </c>
      <c r="C44" s="179"/>
      <c r="D44" s="178" t="s">
        <v>167</v>
      </c>
      <c r="E44" s="177" t="s">
        <v>141</v>
      </c>
      <c r="F44" s="170">
        <v>1.2</v>
      </c>
      <c r="G44" s="170">
        <v>1.44</v>
      </c>
      <c r="H44" s="166">
        <f t="shared" si="1"/>
        <v>1.1399999999999999</v>
      </c>
      <c r="I44" s="166">
        <v>1.37</v>
      </c>
      <c r="J44" s="166">
        <v>1.21</v>
      </c>
      <c r="K44" s="166">
        <v>1.45</v>
      </c>
      <c r="L44" s="184">
        <v>1.36</v>
      </c>
      <c r="M44" s="184">
        <f t="shared" si="0"/>
        <v>1.63</v>
      </c>
    </row>
    <row r="45" spans="1:13" ht="44.25" customHeight="1">
      <c r="A45" s="175" t="s">
        <v>142</v>
      </c>
      <c r="B45" s="179" t="s">
        <v>168</v>
      </c>
      <c r="C45" s="179"/>
      <c r="D45" s="178" t="s">
        <v>169</v>
      </c>
      <c r="E45" s="177" t="s">
        <v>170</v>
      </c>
      <c r="F45" s="170">
        <v>40.020000000000003</v>
      </c>
      <c r="G45" s="170">
        <v>48.02</v>
      </c>
      <c r="H45" s="166">
        <f t="shared" si="1"/>
        <v>38.020000000000003</v>
      </c>
      <c r="I45" s="166">
        <v>45.62</v>
      </c>
      <c r="J45" s="166">
        <v>40.299999999999997</v>
      </c>
      <c r="K45" s="166">
        <v>48.36</v>
      </c>
      <c r="L45" s="184">
        <v>45.28</v>
      </c>
      <c r="M45" s="184">
        <f t="shared" si="0"/>
        <v>54.34</v>
      </c>
    </row>
    <row r="46" spans="1:13" ht="36" customHeight="1">
      <c r="A46" s="175" t="s">
        <v>142</v>
      </c>
      <c r="B46" s="179" t="s">
        <v>173</v>
      </c>
      <c r="C46" s="179"/>
      <c r="D46" s="178" t="s">
        <v>79</v>
      </c>
      <c r="E46" s="177" t="s">
        <v>141</v>
      </c>
      <c r="F46" s="170">
        <v>11.94</v>
      </c>
      <c r="G46" s="170">
        <v>14.33</v>
      </c>
      <c r="H46" s="166">
        <f t="shared" si="1"/>
        <v>11.34</v>
      </c>
      <c r="I46" s="166">
        <v>13.61</v>
      </c>
      <c r="J46" s="166">
        <v>12.02</v>
      </c>
      <c r="K46" s="166">
        <v>14.42</v>
      </c>
      <c r="L46" s="184">
        <v>13.5</v>
      </c>
      <c r="M46" s="184">
        <f t="shared" si="0"/>
        <v>16.2</v>
      </c>
    </row>
    <row r="47" spans="1:13" ht="31.5" hidden="1">
      <c r="A47" s="175" t="s">
        <v>142</v>
      </c>
      <c r="B47" s="179" t="s">
        <v>174</v>
      </c>
      <c r="C47" s="179"/>
      <c r="D47" s="178" t="s">
        <v>175</v>
      </c>
      <c r="E47" s="177"/>
      <c r="F47" s="170"/>
      <c r="G47" s="170"/>
      <c r="H47" s="166">
        <f t="shared" si="1"/>
        <v>0</v>
      </c>
      <c r="I47" s="166">
        <f t="shared" si="2"/>
        <v>0.01</v>
      </c>
      <c r="J47" s="166"/>
      <c r="K47" s="166"/>
      <c r="L47" s="184">
        <f t="shared" si="3"/>
        <v>0</v>
      </c>
      <c r="M47" s="184">
        <f t="shared" si="0"/>
        <v>0</v>
      </c>
    </row>
    <row r="48" spans="1:13" ht="0.75" hidden="1" customHeight="1" thickBot="1">
      <c r="A48" s="175" t="s">
        <v>142</v>
      </c>
      <c r="B48" s="179" t="s">
        <v>174</v>
      </c>
      <c r="C48" s="179" t="s">
        <v>138</v>
      </c>
      <c r="D48" s="178" t="s">
        <v>176</v>
      </c>
      <c r="E48" s="177" t="s">
        <v>177</v>
      </c>
      <c r="F48" s="170"/>
      <c r="G48" s="170"/>
      <c r="H48" s="166">
        <f t="shared" si="1"/>
        <v>0</v>
      </c>
      <c r="I48" s="166">
        <f t="shared" si="2"/>
        <v>0.01</v>
      </c>
      <c r="J48" s="166"/>
      <c r="K48" s="166"/>
      <c r="L48" s="184">
        <f t="shared" si="3"/>
        <v>0</v>
      </c>
      <c r="M48" s="184">
        <f t="shared" si="0"/>
        <v>0</v>
      </c>
    </row>
    <row r="49" spans="1:13" ht="31.5" hidden="1">
      <c r="A49" s="175" t="s">
        <v>142</v>
      </c>
      <c r="B49" s="179" t="s">
        <v>174</v>
      </c>
      <c r="C49" s="179" t="s">
        <v>142</v>
      </c>
      <c r="D49" s="178" t="s">
        <v>178</v>
      </c>
      <c r="E49" s="177" t="s">
        <v>177</v>
      </c>
      <c r="F49" s="170"/>
      <c r="G49" s="170"/>
      <c r="H49" s="166">
        <f t="shared" si="1"/>
        <v>0</v>
      </c>
      <c r="I49" s="166">
        <f t="shared" si="2"/>
        <v>0.01</v>
      </c>
      <c r="J49" s="166"/>
      <c r="K49" s="166"/>
      <c r="L49" s="184">
        <f t="shared" si="3"/>
        <v>0</v>
      </c>
      <c r="M49" s="184">
        <f t="shared" si="0"/>
        <v>0</v>
      </c>
    </row>
    <row r="50" spans="1:13" ht="24" customHeight="1">
      <c r="A50" s="175" t="s">
        <v>145</v>
      </c>
      <c r="B50" s="179"/>
      <c r="C50" s="179"/>
      <c r="D50" s="176" t="s">
        <v>179</v>
      </c>
      <c r="E50" s="177"/>
      <c r="F50" s="170"/>
      <c r="G50" s="170"/>
      <c r="H50" s="166"/>
      <c r="I50" s="166"/>
      <c r="J50" s="166"/>
      <c r="K50" s="166"/>
      <c r="L50" s="184"/>
      <c r="M50" s="184"/>
    </row>
    <row r="51" spans="1:13" ht="34.5" customHeight="1">
      <c r="A51" s="175" t="s">
        <v>145</v>
      </c>
      <c r="B51" s="179" t="s">
        <v>138</v>
      </c>
      <c r="C51" s="179"/>
      <c r="D51" s="176" t="s">
        <v>180</v>
      </c>
      <c r="E51" s="177"/>
      <c r="F51" s="170"/>
      <c r="G51" s="170"/>
      <c r="H51" s="166"/>
      <c r="I51" s="166"/>
      <c r="J51" s="166"/>
      <c r="K51" s="166"/>
      <c r="L51" s="184"/>
      <c r="M51" s="184"/>
    </row>
    <row r="52" spans="1:13" ht="33.75" customHeight="1">
      <c r="A52" s="175" t="s">
        <v>145</v>
      </c>
      <c r="B52" s="179" t="s">
        <v>138</v>
      </c>
      <c r="C52" s="179" t="s">
        <v>138</v>
      </c>
      <c r="D52" s="178" t="s">
        <v>181</v>
      </c>
      <c r="E52" s="177" t="s">
        <v>141</v>
      </c>
      <c r="F52" s="170">
        <v>4.5999999999999996</v>
      </c>
      <c r="G52" s="170">
        <v>5.52</v>
      </c>
      <c r="H52" s="166">
        <f t="shared" si="1"/>
        <v>4.37</v>
      </c>
      <c r="I52" s="166">
        <v>5.24</v>
      </c>
      <c r="J52" s="166">
        <v>4.63</v>
      </c>
      <c r="K52" s="166">
        <v>5.56</v>
      </c>
      <c r="L52" s="184">
        <v>5.2</v>
      </c>
      <c r="M52" s="184">
        <f t="shared" si="0"/>
        <v>6.24</v>
      </c>
    </row>
    <row r="53" spans="1:13" ht="31.5" customHeight="1">
      <c r="A53" s="175" t="s">
        <v>145</v>
      </c>
      <c r="B53" s="179" t="s">
        <v>138</v>
      </c>
      <c r="C53" s="179" t="s">
        <v>142</v>
      </c>
      <c r="D53" s="178" t="s">
        <v>182</v>
      </c>
      <c r="E53" s="177" t="s">
        <v>141</v>
      </c>
      <c r="F53" s="170">
        <v>7.57</v>
      </c>
      <c r="G53" s="170">
        <v>9.08</v>
      </c>
      <c r="H53" s="166">
        <f t="shared" si="1"/>
        <v>7.19</v>
      </c>
      <c r="I53" s="166">
        <v>8.6300000000000008</v>
      </c>
      <c r="J53" s="166">
        <v>7.62</v>
      </c>
      <c r="K53" s="166">
        <v>9.14</v>
      </c>
      <c r="L53" s="184">
        <v>8.56</v>
      </c>
      <c r="M53" s="184">
        <f t="shared" si="0"/>
        <v>10.27</v>
      </c>
    </row>
    <row r="54" spans="1:13" ht="31.5">
      <c r="A54" s="175" t="s">
        <v>145</v>
      </c>
      <c r="B54" s="179" t="s">
        <v>138</v>
      </c>
      <c r="C54" s="179" t="s">
        <v>145</v>
      </c>
      <c r="D54" s="178" t="s">
        <v>183</v>
      </c>
      <c r="E54" s="177" t="s">
        <v>141</v>
      </c>
      <c r="F54" s="170">
        <v>9</v>
      </c>
      <c r="G54" s="170">
        <v>10.8</v>
      </c>
      <c r="H54" s="166">
        <f t="shared" si="1"/>
        <v>8.5500000000000007</v>
      </c>
      <c r="I54" s="166">
        <v>10.26</v>
      </c>
      <c r="J54" s="166">
        <v>9.06</v>
      </c>
      <c r="K54" s="166">
        <v>10.87</v>
      </c>
      <c r="L54" s="184">
        <v>10.18</v>
      </c>
      <c r="M54" s="184">
        <f t="shared" si="0"/>
        <v>12.22</v>
      </c>
    </row>
    <row r="55" spans="1:13" ht="40.5" customHeight="1">
      <c r="A55" s="175" t="s">
        <v>145</v>
      </c>
      <c r="B55" s="179" t="s">
        <v>138</v>
      </c>
      <c r="C55" s="179" t="s">
        <v>150</v>
      </c>
      <c r="D55" s="178" t="s">
        <v>184</v>
      </c>
      <c r="E55" s="177" t="s">
        <v>141</v>
      </c>
      <c r="F55" s="170">
        <v>11.77</v>
      </c>
      <c r="G55" s="170">
        <v>14.12</v>
      </c>
      <c r="H55" s="166">
        <f t="shared" si="1"/>
        <v>11.18</v>
      </c>
      <c r="I55" s="166">
        <v>13.42</v>
      </c>
      <c r="J55" s="166">
        <v>11.85</v>
      </c>
      <c r="K55" s="166">
        <v>14.22</v>
      </c>
      <c r="L55" s="184">
        <v>13.31</v>
      </c>
      <c r="M55" s="184">
        <f t="shared" si="0"/>
        <v>15.97</v>
      </c>
    </row>
    <row r="56" spans="1:13" ht="15.75">
      <c r="A56" s="175" t="s">
        <v>145</v>
      </c>
      <c r="B56" s="179" t="s">
        <v>138</v>
      </c>
      <c r="C56" s="179" t="s">
        <v>152</v>
      </c>
      <c r="D56" s="178" t="s">
        <v>185</v>
      </c>
      <c r="E56" s="177" t="s">
        <v>141</v>
      </c>
      <c r="F56" s="170">
        <v>9</v>
      </c>
      <c r="G56" s="170">
        <v>10.8</v>
      </c>
      <c r="H56" s="166">
        <f t="shared" si="1"/>
        <v>8.5500000000000007</v>
      </c>
      <c r="I56" s="166">
        <v>10.26</v>
      </c>
      <c r="J56" s="166">
        <v>9.06</v>
      </c>
      <c r="K56" s="166">
        <v>10.87</v>
      </c>
      <c r="L56" s="184">
        <v>10.18</v>
      </c>
      <c r="M56" s="184">
        <f t="shared" si="0"/>
        <v>12.22</v>
      </c>
    </row>
    <row r="57" spans="1:13" ht="15.75">
      <c r="A57" s="175" t="s">
        <v>145</v>
      </c>
      <c r="B57" s="179" t="s">
        <v>138</v>
      </c>
      <c r="C57" s="179" t="s">
        <v>153</v>
      </c>
      <c r="D57" s="178" t="s">
        <v>186</v>
      </c>
      <c r="E57" s="177" t="s">
        <v>141</v>
      </c>
      <c r="F57" s="170">
        <v>15.02</v>
      </c>
      <c r="G57" s="170">
        <v>18.02</v>
      </c>
      <c r="H57" s="166">
        <f t="shared" si="1"/>
        <v>14.27</v>
      </c>
      <c r="I57" s="166">
        <v>17.12</v>
      </c>
      <c r="J57" s="166">
        <v>15.13</v>
      </c>
      <c r="K57" s="166">
        <v>18.16</v>
      </c>
      <c r="L57" s="184">
        <v>17</v>
      </c>
      <c r="M57" s="184">
        <f t="shared" si="0"/>
        <v>20.399999999999999</v>
      </c>
    </row>
    <row r="58" spans="1:13" ht="66.75" customHeight="1">
      <c r="A58" s="175" t="s">
        <v>145</v>
      </c>
      <c r="B58" s="179" t="s">
        <v>142</v>
      </c>
      <c r="C58" s="179"/>
      <c r="D58" s="176" t="s">
        <v>187</v>
      </c>
      <c r="E58" s="177"/>
      <c r="F58" s="170"/>
      <c r="G58" s="170"/>
      <c r="H58" s="166"/>
      <c r="I58" s="166"/>
      <c r="J58" s="166"/>
      <c r="K58" s="166"/>
      <c r="L58" s="184"/>
      <c r="M58" s="184"/>
    </row>
    <row r="59" spans="1:13" ht="30.75" customHeight="1">
      <c r="A59" s="175" t="s">
        <v>145</v>
      </c>
      <c r="B59" s="179" t="s">
        <v>142</v>
      </c>
      <c r="C59" s="179" t="s">
        <v>138</v>
      </c>
      <c r="D59" s="178" t="s">
        <v>42</v>
      </c>
      <c r="E59" s="177" t="s">
        <v>141</v>
      </c>
      <c r="F59" s="170">
        <v>11.31</v>
      </c>
      <c r="G59" s="170">
        <v>13.57</v>
      </c>
      <c r="H59" s="166">
        <f t="shared" si="1"/>
        <v>10.74</v>
      </c>
      <c r="I59" s="166">
        <v>12.89</v>
      </c>
      <c r="J59" s="166">
        <v>11.38</v>
      </c>
      <c r="K59" s="166">
        <v>13.66</v>
      </c>
      <c r="L59" s="184">
        <v>12.79</v>
      </c>
      <c r="M59" s="184">
        <f t="shared" si="0"/>
        <v>15.35</v>
      </c>
    </row>
    <row r="60" spans="1:13" ht="15.75">
      <c r="A60" s="175" t="s">
        <v>145</v>
      </c>
      <c r="B60" s="179" t="s">
        <v>142</v>
      </c>
      <c r="C60" s="179" t="s">
        <v>142</v>
      </c>
      <c r="D60" s="178" t="s">
        <v>188</v>
      </c>
      <c r="E60" s="177" t="s">
        <v>141</v>
      </c>
      <c r="F60" s="170">
        <v>15.02</v>
      </c>
      <c r="G60" s="170">
        <v>18.02</v>
      </c>
      <c r="H60" s="166">
        <f t="shared" si="1"/>
        <v>14.27</v>
      </c>
      <c r="I60" s="166">
        <v>17.12</v>
      </c>
      <c r="J60" s="166">
        <v>15.13</v>
      </c>
      <c r="K60" s="166">
        <v>18.16</v>
      </c>
      <c r="L60" s="184">
        <v>17</v>
      </c>
      <c r="M60" s="184">
        <f t="shared" si="0"/>
        <v>20.399999999999999</v>
      </c>
    </row>
    <row r="61" spans="1:13" ht="39" customHeight="1">
      <c r="A61" s="175" t="s">
        <v>145</v>
      </c>
      <c r="B61" s="179" t="s">
        <v>142</v>
      </c>
      <c r="C61" s="179" t="s">
        <v>145</v>
      </c>
      <c r="D61" s="178" t="s">
        <v>189</v>
      </c>
      <c r="E61" s="177" t="s">
        <v>147</v>
      </c>
      <c r="F61" s="170">
        <v>6.45</v>
      </c>
      <c r="G61" s="170">
        <v>7.74</v>
      </c>
      <c r="H61" s="166">
        <f t="shared" si="1"/>
        <v>6.13</v>
      </c>
      <c r="I61" s="166">
        <v>7.36</v>
      </c>
      <c r="J61" s="166">
        <v>6.5</v>
      </c>
      <c r="K61" s="166">
        <v>7.8</v>
      </c>
      <c r="L61" s="184">
        <v>7.31</v>
      </c>
      <c r="M61" s="184">
        <f t="shared" si="0"/>
        <v>8.77</v>
      </c>
    </row>
    <row r="62" spans="1:13" ht="48.75" customHeight="1">
      <c r="A62" s="175" t="s">
        <v>145</v>
      </c>
      <c r="B62" s="179" t="s">
        <v>145</v>
      </c>
      <c r="C62" s="179"/>
      <c r="D62" s="178" t="s">
        <v>190</v>
      </c>
      <c r="E62" s="177" t="s">
        <v>147</v>
      </c>
      <c r="F62" s="170">
        <v>6.03</v>
      </c>
      <c r="G62" s="170">
        <v>7.24</v>
      </c>
      <c r="H62" s="166">
        <f t="shared" si="1"/>
        <v>5.73</v>
      </c>
      <c r="I62" s="166">
        <v>6.88</v>
      </c>
      <c r="J62" s="166">
        <v>6.07</v>
      </c>
      <c r="K62" s="166">
        <v>7.28</v>
      </c>
      <c r="L62" s="184">
        <v>6.82</v>
      </c>
      <c r="M62" s="184">
        <f t="shared" si="0"/>
        <v>8.18</v>
      </c>
    </row>
    <row r="63" spans="1:13" ht="0.75" hidden="1" customHeight="1" thickBot="1">
      <c r="A63" s="175" t="s">
        <v>145</v>
      </c>
      <c r="B63" s="179" t="s">
        <v>150</v>
      </c>
      <c r="C63" s="179"/>
      <c r="D63" s="178" t="s">
        <v>191</v>
      </c>
      <c r="E63" s="177" t="s">
        <v>192</v>
      </c>
      <c r="F63" s="170"/>
      <c r="G63" s="170"/>
      <c r="H63" s="166">
        <f t="shared" si="1"/>
        <v>0</v>
      </c>
      <c r="I63" s="166">
        <f t="shared" si="2"/>
        <v>0.01</v>
      </c>
      <c r="J63" s="166"/>
      <c r="K63" s="166"/>
      <c r="L63" s="184">
        <f t="shared" si="3"/>
        <v>0</v>
      </c>
      <c r="M63" s="184">
        <f t="shared" si="0"/>
        <v>0</v>
      </c>
    </row>
    <row r="64" spans="1:13" ht="47.25" hidden="1">
      <c r="A64" s="175" t="s">
        <v>145</v>
      </c>
      <c r="B64" s="179" t="s">
        <v>152</v>
      </c>
      <c r="C64" s="179"/>
      <c r="D64" s="178" t="s">
        <v>193</v>
      </c>
      <c r="E64" s="177"/>
      <c r="F64" s="170"/>
      <c r="G64" s="170"/>
      <c r="H64" s="166">
        <f t="shared" si="1"/>
        <v>0</v>
      </c>
      <c r="I64" s="166">
        <f t="shared" si="2"/>
        <v>0.01</v>
      </c>
      <c r="J64" s="166"/>
      <c r="K64" s="166"/>
      <c r="L64" s="184">
        <f t="shared" si="3"/>
        <v>0</v>
      </c>
      <c r="M64" s="184">
        <f t="shared" si="0"/>
        <v>0</v>
      </c>
    </row>
    <row r="65" spans="1:13" ht="31.5">
      <c r="A65" s="175" t="s">
        <v>145</v>
      </c>
      <c r="B65" s="179" t="s">
        <v>164</v>
      </c>
      <c r="C65" s="179"/>
      <c r="D65" s="178" t="s">
        <v>119</v>
      </c>
      <c r="E65" s="177" t="s">
        <v>141</v>
      </c>
      <c r="F65" s="170">
        <v>0.4</v>
      </c>
      <c r="G65" s="170">
        <v>0.48</v>
      </c>
      <c r="H65" s="166">
        <f t="shared" si="1"/>
        <v>0.38</v>
      </c>
      <c r="I65" s="166">
        <v>0.46</v>
      </c>
      <c r="J65" s="166">
        <v>0.4</v>
      </c>
      <c r="K65" s="166">
        <v>0.48</v>
      </c>
      <c r="L65" s="184">
        <v>0.45</v>
      </c>
      <c r="M65" s="184">
        <f t="shared" si="0"/>
        <v>0.54</v>
      </c>
    </row>
    <row r="66" spans="1:13" ht="30.75" customHeight="1">
      <c r="A66" s="175" t="s">
        <v>145</v>
      </c>
      <c r="B66" s="179" t="s">
        <v>166</v>
      </c>
      <c r="C66" s="179"/>
      <c r="D66" s="178" t="s">
        <v>116</v>
      </c>
      <c r="E66" s="177" t="s">
        <v>141</v>
      </c>
      <c r="F66" s="170">
        <v>9</v>
      </c>
      <c r="G66" s="170">
        <v>10.8</v>
      </c>
      <c r="H66" s="166">
        <f t="shared" si="1"/>
        <v>8.5500000000000007</v>
      </c>
      <c r="I66" s="166">
        <v>10.26</v>
      </c>
      <c r="J66" s="166">
        <v>9.06</v>
      </c>
      <c r="K66" s="166">
        <v>10.87</v>
      </c>
      <c r="L66" s="184">
        <v>10.18</v>
      </c>
      <c r="M66" s="184">
        <f t="shared" si="0"/>
        <v>12.22</v>
      </c>
    </row>
    <row r="67" spans="1:13" ht="32.25" hidden="1" thickBot="1">
      <c r="A67" s="171" t="s">
        <v>145</v>
      </c>
      <c r="B67" s="171" t="s">
        <v>168</v>
      </c>
      <c r="C67" s="171"/>
      <c r="D67" s="172" t="s">
        <v>200</v>
      </c>
      <c r="E67" s="173" t="s">
        <v>141</v>
      </c>
      <c r="F67" s="168">
        <f>'Справочная информация'!I79</f>
        <v>0</v>
      </c>
      <c r="G67" s="168">
        <f>'Справочная информация'!J79</f>
        <v>0</v>
      </c>
      <c r="H67" s="158">
        <f t="shared" ref="H67" si="4">ROUND(F67*0.03+F67,0)</f>
        <v>0</v>
      </c>
      <c r="I67" s="166">
        <f t="shared" si="2"/>
        <v>0.01</v>
      </c>
    </row>
    <row r="68" spans="1:13" ht="15.75">
      <c r="A68" s="96"/>
      <c r="B68" s="97"/>
      <c r="C68" s="97"/>
      <c r="D68" s="99"/>
      <c r="E68" s="100"/>
      <c r="F68" s="90"/>
      <c r="G68" s="90"/>
    </row>
    <row r="69" spans="1:13" ht="15.75" hidden="1">
      <c r="A69" s="101"/>
      <c r="B69" s="101"/>
      <c r="C69" s="102"/>
      <c r="D69" s="104"/>
      <c r="E69" s="105"/>
      <c r="F69" s="106"/>
      <c r="G69" s="106"/>
    </row>
    <row r="70" spans="1:13" ht="15.75" customHeight="1">
      <c r="A70" s="187" t="s">
        <v>201</v>
      </c>
      <c r="B70" s="187"/>
      <c r="C70" s="187"/>
      <c r="D70" s="187"/>
      <c r="E70" s="187"/>
      <c r="F70" s="187"/>
      <c r="G70" s="187"/>
      <c r="H70" s="209"/>
      <c r="I70" s="209"/>
      <c r="J70" s="209"/>
      <c r="K70" s="209"/>
      <c r="L70" s="209"/>
      <c r="M70" s="209"/>
    </row>
    <row r="71" spans="1:13" ht="29.25" customHeight="1">
      <c r="A71" s="209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</row>
    <row r="72" spans="1:13" ht="29.25" customHeight="1">
      <c r="A72" s="165"/>
      <c r="B72" s="165"/>
      <c r="C72" s="165"/>
      <c r="D72" s="165"/>
      <c r="E72" s="165"/>
      <c r="F72" s="165"/>
      <c r="G72" s="165"/>
      <c r="H72" s="165"/>
      <c r="I72" s="165"/>
    </row>
    <row r="73" spans="1:13" ht="15.75" customHeight="1">
      <c r="A73" s="187"/>
      <c r="B73" s="187"/>
      <c r="C73" s="187"/>
      <c r="D73" s="187"/>
      <c r="E73" s="110"/>
      <c r="F73" s="252"/>
      <c r="G73" s="252"/>
    </row>
    <row r="74" spans="1:13" ht="1.5" customHeight="1">
      <c r="A74" s="187"/>
      <c r="B74" s="187"/>
      <c r="C74" s="187"/>
      <c r="D74" s="187"/>
      <c r="E74" s="142"/>
      <c r="G74" s="100"/>
    </row>
    <row r="75" spans="1:13" ht="15.75">
      <c r="A75" s="156"/>
      <c r="B75" s="156"/>
      <c r="C75" s="156"/>
      <c r="D75" s="156"/>
      <c r="E75" s="143"/>
      <c r="F75" s="100"/>
    </row>
    <row r="76" spans="1:13" ht="15.75" customHeight="1">
      <c r="A76" s="187"/>
      <c r="B76" s="187"/>
      <c r="C76" s="187"/>
      <c r="D76" s="187"/>
      <c r="E76" s="110"/>
      <c r="F76" s="250"/>
      <c r="G76" s="250"/>
    </row>
    <row r="77" spans="1:13" ht="15.75">
      <c r="A77" s="156"/>
      <c r="B77" s="156"/>
      <c r="C77" s="156"/>
      <c r="D77" s="156"/>
      <c r="E77" s="142"/>
      <c r="G77" s="100"/>
    </row>
    <row r="78" spans="1:13">
      <c r="E78" s="42"/>
    </row>
  </sheetData>
  <mergeCells count="19">
    <mergeCell ref="A74:D74"/>
    <mergeCell ref="A76:D76"/>
    <mergeCell ref="F76:G76"/>
    <mergeCell ref="A6:C8"/>
    <mergeCell ref="D6:D8"/>
    <mergeCell ref="E6:E8"/>
    <mergeCell ref="A9:C9"/>
    <mergeCell ref="A73:D73"/>
    <mergeCell ref="F73:G73"/>
    <mergeCell ref="J6:K7"/>
    <mergeCell ref="A70:M71"/>
    <mergeCell ref="G1:I1"/>
    <mergeCell ref="F6:G6"/>
    <mergeCell ref="F7:G7"/>
    <mergeCell ref="A4:K4"/>
    <mergeCell ref="H6:I7"/>
    <mergeCell ref="A5:M5"/>
    <mergeCell ref="L6:M7"/>
    <mergeCell ref="K1:M3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2"/>
  <sheetViews>
    <sheetView topLeftCell="A13" workbookViewId="0">
      <selection sqref="A1:H24"/>
    </sheetView>
  </sheetViews>
  <sheetFormatPr defaultRowHeight="12.75"/>
  <cols>
    <col min="1" max="1" width="5.7109375" customWidth="1"/>
    <col min="2" max="2" width="24.140625" customWidth="1"/>
    <col min="3" max="3" width="13.28515625" customWidth="1"/>
    <col min="4" max="5" width="11" customWidth="1"/>
    <col min="6" max="6" width="10.5703125" customWidth="1"/>
    <col min="7" max="7" width="10.28515625" customWidth="1"/>
    <col min="8" max="8" width="12.5703125" customWidth="1"/>
  </cols>
  <sheetData>
    <row r="1" spans="1:9" ht="15">
      <c r="F1" s="254" t="s">
        <v>4</v>
      </c>
      <c r="G1" s="254"/>
      <c r="H1" s="254"/>
    </row>
    <row r="2" spans="1:9" ht="15">
      <c r="F2" s="254" t="s">
        <v>127</v>
      </c>
      <c r="G2" s="254"/>
      <c r="H2" s="254"/>
    </row>
    <row r="3" spans="1:9" ht="15">
      <c r="F3" s="254" t="s">
        <v>239</v>
      </c>
      <c r="G3" s="254"/>
      <c r="H3" s="254"/>
    </row>
    <row r="4" spans="1:9" ht="15">
      <c r="F4" s="136" t="s">
        <v>238</v>
      </c>
      <c r="G4" s="136"/>
      <c r="H4" s="136"/>
    </row>
    <row r="5" spans="1:9" ht="15">
      <c r="F5" s="136" t="s">
        <v>264</v>
      </c>
      <c r="G5" s="136"/>
      <c r="H5" s="136"/>
    </row>
    <row r="6" spans="1:9" ht="15">
      <c r="F6" s="136"/>
      <c r="G6" s="136"/>
      <c r="H6" s="136"/>
    </row>
    <row r="7" spans="1:9" ht="19.5" customHeight="1">
      <c r="A7" s="136"/>
      <c r="B7" s="136"/>
      <c r="C7" s="255" t="s">
        <v>242</v>
      </c>
      <c r="D7" s="255"/>
      <c r="E7" s="157"/>
      <c r="F7" s="136"/>
      <c r="G7" s="136"/>
      <c r="H7" s="136"/>
    </row>
    <row r="8" spans="1:9" ht="24.75" customHeight="1">
      <c r="A8" s="256" t="s">
        <v>265</v>
      </c>
      <c r="B8" s="256"/>
      <c r="C8" s="256"/>
      <c r="D8" s="256"/>
      <c r="E8" s="256"/>
      <c r="F8" s="256"/>
      <c r="G8" s="256"/>
      <c r="H8" s="256"/>
    </row>
    <row r="9" spans="1:9" ht="12" customHeight="1">
      <c r="A9" s="257"/>
      <c r="B9" s="257"/>
      <c r="C9" s="257"/>
      <c r="D9" s="257"/>
      <c r="E9" s="257"/>
      <c r="F9" s="257"/>
      <c r="G9" s="257"/>
      <c r="H9" s="257"/>
    </row>
    <row r="11" spans="1:9" s="133" customFormat="1" ht="60">
      <c r="A11" s="134" t="s">
        <v>233</v>
      </c>
      <c r="B11" s="134" t="s">
        <v>234</v>
      </c>
      <c r="C11" s="134" t="s">
        <v>237</v>
      </c>
      <c r="D11" s="134" t="s">
        <v>262</v>
      </c>
      <c r="E11" s="134" t="s">
        <v>263</v>
      </c>
      <c r="F11" s="134" t="s">
        <v>235</v>
      </c>
      <c r="G11" s="134" t="s">
        <v>243</v>
      </c>
      <c r="H11" s="134" t="s">
        <v>236</v>
      </c>
      <c r="I11" s="132"/>
    </row>
    <row r="12" spans="1:9" s="126" customFormat="1" ht="30">
      <c r="A12" s="140" t="s">
        <v>83</v>
      </c>
      <c r="B12" s="134" t="s">
        <v>84</v>
      </c>
      <c r="C12" s="134" t="s">
        <v>47</v>
      </c>
      <c r="D12" s="138">
        <f>прейскурант!H52</f>
        <v>4</v>
      </c>
      <c r="E12" s="138">
        <f>прейскурант!I52</f>
        <v>5</v>
      </c>
      <c r="F12" s="137" t="e">
        <f>#REF!*#REF!</f>
        <v>#REF!</v>
      </c>
      <c r="G12" s="138" t="e">
        <f t="shared" ref="G12:G17" si="0">SUM(E12:F12)</f>
        <v>#REF!</v>
      </c>
      <c r="H12" s="139" t="e">
        <f>ROUND(G12,-2)</f>
        <v>#REF!</v>
      </c>
    </row>
    <row r="13" spans="1:9" s="126" customFormat="1" ht="30">
      <c r="A13" s="140" t="s">
        <v>85</v>
      </c>
      <c r="B13" s="134" t="s">
        <v>86</v>
      </c>
      <c r="C13" s="134" t="s">
        <v>47</v>
      </c>
      <c r="D13" s="138">
        <f>прейскурант!H53</f>
        <v>7</v>
      </c>
      <c r="E13" s="138">
        <f>прейскурант!I53</f>
        <v>9</v>
      </c>
      <c r="F13" s="137" t="e">
        <f>#REF!*#REF!</f>
        <v>#REF!</v>
      </c>
      <c r="G13" s="138" t="e">
        <f t="shared" si="0"/>
        <v>#REF!</v>
      </c>
      <c r="H13" s="139" t="e">
        <f t="shared" ref="H13:H17" si="1">ROUND(G13,-2)</f>
        <v>#REF!</v>
      </c>
    </row>
    <row r="14" spans="1:9" s="126" customFormat="1" ht="60">
      <c r="A14" s="140" t="s">
        <v>87</v>
      </c>
      <c r="B14" s="134" t="s">
        <v>88</v>
      </c>
      <c r="C14" s="134" t="s">
        <v>47</v>
      </c>
      <c r="D14" s="138">
        <f>прейскурант!H54</f>
        <v>9</v>
      </c>
      <c r="E14" s="138">
        <f>прейскурант!I54</f>
        <v>10</v>
      </c>
      <c r="F14" s="137" t="e">
        <f>#REF!*#REF!</f>
        <v>#REF!</v>
      </c>
      <c r="G14" s="138" t="e">
        <f t="shared" si="0"/>
        <v>#REF!</v>
      </c>
      <c r="H14" s="139" t="e">
        <f t="shared" si="1"/>
        <v>#REF!</v>
      </c>
    </row>
    <row r="15" spans="1:9" s="126" customFormat="1" ht="60">
      <c r="A15" s="140" t="s">
        <v>89</v>
      </c>
      <c r="B15" s="134" t="s">
        <v>90</v>
      </c>
      <c r="C15" s="134" t="s">
        <v>47</v>
      </c>
      <c r="D15" s="138">
        <f>прейскурант!H55</f>
        <v>11</v>
      </c>
      <c r="E15" s="138">
        <f>прейскурант!I55</f>
        <v>13</v>
      </c>
      <c r="F15" s="137" t="e">
        <f>#REF!*#REF!</f>
        <v>#REF!</v>
      </c>
      <c r="G15" s="138" t="e">
        <f t="shared" si="0"/>
        <v>#REF!</v>
      </c>
      <c r="H15" s="139" t="e">
        <f t="shared" si="1"/>
        <v>#REF!</v>
      </c>
    </row>
    <row r="16" spans="1:9" s="126" customFormat="1" ht="30">
      <c r="A16" s="140" t="s">
        <v>91</v>
      </c>
      <c r="B16" s="135" t="s">
        <v>93</v>
      </c>
      <c r="C16" s="134" t="s">
        <v>47</v>
      </c>
      <c r="D16" s="138">
        <f>прейскурант!H56</f>
        <v>9</v>
      </c>
      <c r="E16" s="138">
        <f>прейскурант!I56</f>
        <v>10</v>
      </c>
      <c r="F16" s="137" t="e">
        <f>#REF!*#REF!</f>
        <v>#REF!</v>
      </c>
      <c r="G16" s="138" t="e">
        <f t="shared" si="0"/>
        <v>#REF!</v>
      </c>
      <c r="H16" s="139" t="e">
        <f t="shared" si="1"/>
        <v>#REF!</v>
      </c>
    </row>
    <row r="17" spans="1:8" s="126" customFormat="1" ht="30">
      <c r="A17" s="140" t="s">
        <v>92</v>
      </c>
      <c r="B17" s="135" t="s">
        <v>94</v>
      </c>
      <c r="C17" s="134" t="s">
        <v>47</v>
      </c>
      <c r="D17" s="138">
        <f>прейскурант!H57</f>
        <v>14</v>
      </c>
      <c r="E17" s="138">
        <f>прейскурант!I57</f>
        <v>17</v>
      </c>
      <c r="F17" s="137" t="e">
        <f>#REF!*#REF!</f>
        <v>#REF!</v>
      </c>
      <c r="G17" s="138" t="e">
        <f t="shared" si="0"/>
        <v>#REF!</v>
      </c>
      <c r="H17" s="139" t="e">
        <f t="shared" si="1"/>
        <v>#REF!</v>
      </c>
    </row>
    <row r="19" spans="1:8" ht="18.75" customHeight="1">
      <c r="B19" s="136" t="s">
        <v>259</v>
      </c>
      <c r="C19" s="136"/>
      <c r="D19" s="136"/>
      <c r="E19" s="136"/>
      <c r="F19" s="136"/>
      <c r="G19" s="136"/>
      <c r="H19" s="136"/>
    </row>
    <row r="20" spans="1:8" ht="17.25" customHeight="1">
      <c r="B20" s="136" t="s">
        <v>260</v>
      </c>
      <c r="C20" s="151">
        <v>77.474999999999994</v>
      </c>
      <c r="D20" s="136" t="s">
        <v>261</v>
      </c>
      <c r="E20" s="136"/>
      <c r="F20" s="136"/>
      <c r="G20" s="136"/>
      <c r="H20" s="136"/>
    </row>
    <row r="21" spans="1:8" ht="15">
      <c r="B21" s="136"/>
      <c r="C21" s="136"/>
      <c r="D21" s="136"/>
      <c r="E21" s="136"/>
      <c r="F21" s="136"/>
      <c r="G21" s="136"/>
      <c r="H21" s="136"/>
    </row>
    <row r="22" spans="1:8" ht="15">
      <c r="B22" s="136" t="s">
        <v>240</v>
      </c>
      <c r="C22" s="136"/>
      <c r="D22" s="136"/>
      <c r="E22" s="136"/>
      <c r="F22" s="136"/>
      <c r="G22" s="253" t="s">
        <v>241</v>
      </c>
      <c r="H22" s="253"/>
    </row>
  </sheetData>
  <mergeCells count="7">
    <mergeCell ref="G22:H22"/>
    <mergeCell ref="F1:H1"/>
    <mergeCell ref="F2:H2"/>
    <mergeCell ref="F3:H3"/>
    <mergeCell ref="C7:D7"/>
    <mergeCell ref="A8:H8"/>
    <mergeCell ref="A9:H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Справочная информация</vt:lpstr>
      <vt:lpstr> накл. расходы за 2014 </vt:lpstr>
      <vt:lpstr>Расчет доп. ФОТ </vt:lpstr>
      <vt:lpstr>з.пл. за 1 мин. </vt:lpstr>
      <vt:lpstr>3.1 зпл.дезинф.</vt:lpstr>
      <vt:lpstr>2.1зпл дезинс</vt:lpstr>
      <vt:lpstr>прейскурант</vt:lpstr>
      <vt:lpstr>Лист1</vt:lpstr>
      <vt:lpstr>' накл. расходы за 2014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2024-12-27T12:39:46Z</cp:lastPrinted>
  <dcterms:created xsi:type="dcterms:W3CDTF">1996-10-08T23:32:33Z</dcterms:created>
  <dcterms:modified xsi:type="dcterms:W3CDTF">2025-12-11T13:25:14Z</dcterms:modified>
</cp:coreProperties>
</file>